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ropbox\Live Publications\2022       Tuned hypoxic response improved T cell function\Source data\"/>
    </mc:Choice>
  </mc:AlternateContent>
  <xr:revisionPtr revIDLastSave="0" documentId="13_ncr:1_{7FFC72F0-3923-4791-8AC8-F1A86A53EE74}" xr6:coauthVersionLast="47" xr6:coauthVersionMax="47" xr10:uidLastSave="{00000000-0000-0000-0000-000000000000}"/>
  <bookViews>
    <workbookView xWindow="-98" yWindow="-98" windowWidth="28996" windowHeight="17475" activeTab="7" xr2:uid="{951C2057-3D36-430C-A6DE-18FE140E4DE4}"/>
  </bookViews>
  <sheets>
    <sheet name="Fig 3 - Fig S1B" sheetId="9" r:id="rId1"/>
    <sheet name="Fig 3 - Fig S1C" sheetId="10" r:id="rId2"/>
    <sheet name="Fig 3 - Fig S1D-E" sheetId="11" r:id="rId3"/>
    <sheet name="Fig 3 - Fig S1F" sheetId="14" r:id="rId4"/>
    <sheet name="Fig 3 - Fig S1G" sheetId="15" r:id="rId5"/>
    <sheet name="Fig 3 - Fig S1I " sheetId="13" r:id="rId6"/>
    <sheet name="Fig 3 - Fig S1J" sheetId="17" r:id="rId7"/>
    <sheet name="Fig 3 - Fig S1K" sheetId="18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" i="17" l="1"/>
  <c r="U4" i="17"/>
  <c r="P5" i="17"/>
  <c r="Q5" i="17"/>
  <c r="T5" i="17"/>
  <c r="U5" i="17"/>
  <c r="N6" i="17"/>
  <c r="O6" i="17"/>
  <c r="P6" i="17"/>
  <c r="Q6" i="17"/>
  <c r="R6" i="17"/>
  <c r="S6" i="17"/>
  <c r="T6" i="17"/>
  <c r="U6" i="17"/>
  <c r="N7" i="17"/>
  <c r="O7" i="17"/>
  <c r="P7" i="17"/>
  <c r="Q7" i="17"/>
  <c r="R7" i="17"/>
  <c r="S7" i="17"/>
  <c r="T7" i="17"/>
  <c r="U7" i="17"/>
  <c r="N8" i="17"/>
  <c r="O8" i="17"/>
  <c r="P8" i="17"/>
  <c r="Q8" i="17"/>
  <c r="R8" i="17"/>
  <c r="S8" i="17"/>
  <c r="T8" i="17"/>
  <c r="U8" i="17"/>
  <c r="N9" i="17"/>
  <c r="O9" i="17"/>
  <c r="P9" i="17"/>
  <c r="Q9" i="17"/>
  <c r="R9" i="17"/>
  <c r="S9" i="17"/>
  <c r="T9" i="17"/>
  <c r="U9" i="17"/>
  <c r="O10" i="17"/>
  <c r="P10" i="17"/>
  <c r="Q10" i="17"/>
  <c r="S10" i="17"/>
  <c r="T10" i="17"/>
  <c r="U10" i="17"/>
  <c r="O11" i="17"/>
  <c r="P11" i="17"/>
  <c r="Q11" i="17"/>
  <c r="T11" i="17"/>
  <c r="U11" i="17"/>
  <c r="AL4" i="17"/>
  <c r="AP4" i="17"/>
  <c r="AL5" i="17"/>
  <c r="AP5" i="17"/>
  <c r="AI6" i="17"/>
  <c r="AJ6" i="17"/>
  <c r="AL6" i="17"/>
  <c r="AM6" i="17"/>
  <c r="AN6" i="17"/>
  <c r="AP6" i="17"/>
  <c r="AI7" i="17"/>
  <c r="AJ7" i="17"/>
  <c r="AL7" i="17"/>
  <c r="AM7" i="17"/>
  <c r="AN7" i="17"/>
  <c r="AP7" i="17"/>
  <c r="AI8" i="17"/>
  <c r="AJ8" i="17"/>
  <c r="AK8" i="17"/>
  <c r="AL8" i="17"/>
  <c r="AM8" i="17"/>
  <c r="AN8" i="17"/>
  <c r="AO8" i="17"/>
  <c r="AP8" i="17"/>
  <c r="AI9" i="17"/>
  <c r="AJ9" i="17"/>
  <c r="AK9" i="17"/>
  <c r="AL9" i="17"/>
  <c r="AM9" i="17"/>
  <c r="AN9" i="17"/>
  <c r="AO9" i="17"/>
  <c r="AP9" i="17"/>
  <c r="AL10" i="17"/>
  <c r="AP10" i="17"/>
  <c r="AL11" i="17"/>
  <c r="AE4" i="15" l="1"/>
  <c r="AG4" i="15"/>
  <c r="AI4" i="15"/>
  <c r="AK4" i="15"/>
  <c r="AM4" i="15"/>
  <c r="AO4" i="15"/>
  <c r="AE5" i="15"/>
  <c r="AG5" i="15"/>
  <c r="AI5" i="15"/>
  <c r="AK5" i="15"/>
  <c r="AM5" i="15"/>
  <c r="AO5" i="15"/>
  <c r="AE6" i="15"/>
  <c r="AG6" i="15"/>
  <c r="AI6" i="15"/>
  <c r="AK6" i="15"/>
  <c r="AM6" i="15"/>
  <c r="AO6" i="15"/>
  <c r="AD4" i="15"/>
  <c r="AN6" i="15"/>
  <c r="AL6" i="15"/>
  <c r="AJ6" i="15"/>
  <c r="AH6" i="15"/>
  <c r="AF6" i="15"/>
  <c r="AD6" i="15"/>
  <c r="AN5" i="15"/>
  <c r="AL5" i="15"/>
  <c r="AJ5" i="15"/>
  <c r="AH5" i="15"/>
  <c r="AF5" i="15"/>
  <c r="AD5" i="15"/>
  <c r="AN4" i="15"/>
  <c r="AL4" i="15"/>
  <c r="AJ4" i="15"/>
  <c r="AH4" i="15"/>
  <c r="AF4" i="15"/>
  <c r="AN5" i="14"/>
  <c r="AO5" i="14"/>
  <c r="AN6" i="14"/>
  <c r="AO6" i="14"/>
  <c r="AN7" i="14"/>
  <c r="AO7" i="14"/>
  <c r="AN8" i="14"/>
  <c r="AO8" i="14"/>
  <c r="AN9" i="14"/>
  <c r="AO9" i="14"/>
  <c r="AN10" i="14"/>
  <c r="AO10" i="14"/>
  <c r="AN11" i="14"/>
  <c r="AO11" i="14"/>
  <c r="AN12" i="14"/>
  <c r="AO12" i="14"/>
  <c r="AN13" i="14"/>
  <c r="AO13" i="14"/>
  <c r="AN14" i="14"/>
  <c r="AO14" i="14"/>
  <c r="AN15" i="14"/>
  <c r="AO15" i="14"/>
  <c r="AO4" i="14"/>
  <c r="AN4" i="14"/>
  <c r="AL5" i="14"/>
  <c r="AM5" i="14"/>
  <c r="AL6" i="14"/>
  <c r="AM6" i="14"/>
  <c r="AL7" i="14"/>
  <c r="AM7" i="14"/>
  <c r="AL8" i="14"/>
  <c r="AM8" i="14"/>
  <c r="AL9" i="14"/>
  <c r="AM9" i="14"/>
  <c r="AL10" i="14"/>
  <c r="AM10" i="14"/>
  <c r="AL11" i="14"/>
  <c r="AM11" i="14"/>
  <c r="AL12" i="14"/>
  <c r="AM12" i="14"/>
  <c r="AL13" i="14"/>
  <c r="AM13" i="14"/>
  <c r="AL14" i="14"/>
  <c r="AM14" i="14"/>
  <c r="AL15" i="14"/>
  <c r="AM15" i="14"/>
  <c r="AM4" i="14"/>
  <c r="AL4" i="14"/>
  <c r="AJ5" i="14"/>
  <c r="AK5" i="14"/>
  <c r="AJ6" i="14"/>
  <c r="AK6" i="14"/>
  <c r="AJ7" i="14"/>
  <c r="AK7" i="14"/>
  <c r="AJ8" i="14"/>
  <c r="AK8" i="14"/>
  <c r="AJ9" i="14"/>
  <c r="AK9" i="14"/>
  <c r="AJ10" i="14"/>
  <c r="AK10" i="14"/>
  <c r="AJ11" i="14"/>
  <c r="AK11" i="14"/>
  <c r="AJ12" i="14"/>
  <c r="AK12" i="14"/>
  <c r="AJ13" i="14"/>
  <c r="AK13" i="14"/>
  <c r="AJ14" i="14"/>
  <c r="AK14" i="14"/>
  <c r="AJ15" i="14"/>
  <c r="AK15" i="14"/>
  <c r="AK4" i="14"/>
  <c r="AJ4" i="14"/>
  <c r="AH5" i="14"/>
  <c r="AI5" i="14"/>
  <c r="AH6" i="14"/>
  <c r="AI6" i="14"/>
  <c r="AH7" i="14"/>
  <c r="AI7" i="14"/>
  <c r="AH8" i="14"/>
  <c r="AI8" i="14"/>
  <c r="AH9" i="14"/>
  <c r="AI9" i="14"/>
  <c r="AH10" i="14"/>
  <c r="AI10" i="14"/>
  <c r="AH11" i="14"/>
  <c r="AI11" i="14"/>
  <c r="AH12" i="14"/>
  <c r="AI12" i="14"/>
  <c r="AH13" i="14"/>
  <c r="AI13" i="14"/>
  <c r="AH14" i="14"/>
  <c r="AI14" i="14"/>
  <c r="AH15" i="14"/>
  <c r="AI15" i="14"/>
  <c r="AI4" i="14"/>
  <c r="AH4" i="14"/>
  <c r="AF5" i="14"/>
  <c r="AG5" i="14"/>
  <c r="AF6" i="14"/>
  <c r="AG6" i="14"/>
  <c r="AF7" i="14"/>
  <c r="AG7" i="14"/>
  <c r="AF8" i="14"/>
  <c r="AG8" i="14"/>
  <c r="AF9" i="14"/>
  <c r="AG9" i="14"/>
  <c r="AF10" i="14"/>
  <c r="AG10" i="14"/>
  <c r="AF11" i="14"/>
  <c r="AG11" i="14"/>
  <c r="AF12" i="14"/>
  <c r="AG12" i="14"/>
  <c r="AF13" i="14"/>
  <c r="AG13" i="14"/>
  <c r="AF14" i="14"/>
  <c r="AG14" i="14"/>
  <c r="AF15" i="14"/>
  <c r="AG15" i="14"/>
  <c r="AG4" i="14"/>
  <c r="AF4" i="14"/>
  <c r="AD5" i="14"/>
  <c r="AE5" i="14"/>
  <c r="AD6" i="14"/>
  <c r="AE6" i="14"/>
  <c r="AD7" i="14"/>
  <c r="AE7" i="14"/>
  <c r="AD8" i="14"/>
  <c r="AE8" i="14"/>
  <c r="AD9" i="14"/>
  <c r="AE9" i="14"/>
  <c r="AD10" i="14"/>
  <c r="AE10" i="14"/>
  <c r="AD11" i="14"/>
  <c r="AE11" i="14"/>
  <c r="AD12" i="14"/>
  <c r="AE12" i="14"/>
  <c r="AD13" i="14"/>
  <c r="AE13" i="14"/>
  <c r="AD14" i="14"/>
  <c r="AE14" i="14"/>
  <c r="AD15" i="14"/>
  <c r="AE15" i="14"/>
  <c r="AE4" i="14"/>
  <c r="AD4" i="14"/>
  <c r="I13" i="13" l="1"/>
  <c r="M21" i="13" s="1"/>
  <c r="K13" i="13"/>
  <c r="H18" i="13"/>
  <c r="I18" i="13"/>
  <c r="L18" i="13"/>
  <c r="M18" i="13"/>
  <c r="H19" i="13"/>
  <c r="I19" i="13"/>
  <c r="J19" i="13"/>
  <c r="K19" i="13"/>
  <c r="L19" i="13"/>
  <c r="L22" i="13" s="1"/>
  <c r="M19" i="13"/>
  <c r="N19" i="13"/>
  <c r="N22" i="13" s="1"/>
  <c r="O19" i="13"/>
  <c r="G20" i="13"/>
  <c r="I20" i="13"/>
  <c r="M20" i="13"/>
  <c r="M23" i="13" s="1"/>
  <c r="G23" i="13"/>
  <c r="H21" i="13" l="1"/>
  <c r="K22" i="13"/>
  <c r="J22" i="13"/>
  <c r="I22" i="13"/>
  <c r="I21" i="13"/>
  <c r="L21" i="13"/>
  <c r="I23" i="13"/>
  <c r="O22" i="13"/>
  <c r="M22" i="13"/>
  <c r="H22" i="13"/>
  <c r="S38" i="13" l="1"/>
  <c r="P38" i="13"/>
  <c r="F35" i="13"/>
  <c r="F36" i="13" s="1"/>
  <c r="F37" i="13" s="1"/>
  <c r="F38" i="13" s="1"/>
  <c r="F39" i="13" s="1"/>
  <c r="F40" i="13" s="1"/>
  <c r="F41" i="13" s="1"/>
  <c r="AC31" i="13"/>
  <c r="AB31" i="13"/>
  <c r="AA31" i="13"/>
  <c r="Z31" i="13"/>
  <c r="Y31" i="13"/>
  <c r="X31" i="13"/>
  <c r="W31" i="13"/>
  <c r="AC30" i="13"/>
  <c r="AB30" i="13"/>
  <c r="AA30" i="13"/>
  <c r="Z30" i="13"/>
  <c r="Y30" i="13"/>
  <c r="X30" i="13"/>
  <c r="W30" i="13"/>
  <c r="AB39" i="13" l="1"/>
  <c r="Y41" i="13"/>
  <c r="AC41" i="13"/>
  <c r="AB36" i="13"/>
  <c r="AA34" i="13"/>
  <c r="W37" i="13"/>
  <c r="AB38" i="13"/>
  <c r="Z40" i="13"/>
  <c r="W38" i="13"/>
  <c r="Y38" i="13"/>
  <c r="AD36" i="13"/>
  <c r="X37" i="13"/>
  <c r="AC38" i="13"/>
  <c r="AA40" i="13"/>
  <c r="Z41" i="13"/>
  <c r="AA41" i="13"/>
  <c r="AD41" i="13"/>
  <c r="AA38" i="13"/>
  <c r="AA35" i="13"/>
  <c r="Y37" i="13"/>
  <c r="AD38" i="13"/>
  <c r="AB40" i="13"/>
  <c r="AD39" i="13"/>
  <c r="Z38" i="13"/>
  <c r="AB35" i="13"/>
  <c r="Z37" i="13"/>
  <c r="AC40" i="13"/>
  <c r="X38" i="13"/>
  <c r="AC36" i="13"/>
  <c r="AC35" i="13"/>
  <c r="AA37" i="13"/>
  <c r="W39" i="13"/>
  <c r="AD40" i="13"/>
  <c r="Y36" i="13"/>
  <c r="AC39" i="13"/>
  <c r="AA36" i="13"/>
  <c r="W40" i="13"/>
  <c r="X40" i="13"/>
  <c r="Y40" i="13"/>
  <c r="AD35" i="13"/>
  <c r="AB37" i="13"/>
  <c r="X39" i="13"/>
  <c r="AB41" i="13"/>
  <c r="AC37" i="13"/>
  <c r="Y39" i="13"/>
  <c r="W41" i="13"/>
  <c r="Z36" i="13"/>
  <c r="AB34" i="13"/>
  <c r="AC34" i="13"/>
  <c r="W36" i="13"/>
  <c r="AD37" i="13"/>
  <c r="Z39" i="13"/>
  <c r="X41" i="13"/>
  <c r="X36" i="13"/>
  <c r="AA39" i="13"/>
  <c r="C7" i="10" l="1"/>
  <c r="D7" i="10"/>
  <c r="E7" i="10"/>
  <c r="F7" i="10"/>
  <c r="G7" i="10"/>
  <c r="H7" i="10"/>
  <c r="I7" i="10"/>
  <c r="J7" i="10"/>
  <c r="C8" i="10"/>
  <c r="D8" i="10"/>
  <c r="E8" i="10"/>
  <c r="F8" i="10"/>
  <c r="C9" i="10"/>
  <c r="D9" i="10"/>
  <c r="E9" i="10"/>
  <c r="F9" i="10"/>
  <c r="G9" i="10"/>
  <c r="H9" i="10"/>
  <c r="I9" i="10"/>
  <c r="J9" i="10"/>
  <c r="B8" i="10"/>
  <c r="B9" i="10"/>
  <c r="B7" i="10"/>
  <c r="P32" i="11" l="1"/>
  <c r="P31" i="11"/>
  <c r="P30" i="11"/>
  <c r="P29" i="11"/>
  <c r="P27" i="11"/>
  <c r="P26" i="11"/>
  <c r="G15" i="11"/>
  <c r="I15" i="11" s="1"/>
  <c r="J15" i="11" s="1"/>
  <c r="G16" i="11"/>
  <c r="I16" i="11" s="1"/>
  <c r="G17" i="11"/>
  <c r="I17" i="11" s="1"/>
  <c r="J17" i="11" s="1"/>
  <c r="G18" i="11"/>
  <c r="I18" i="11" s="1"/>
  <c r="G19" i="11"/>
  <c r="I19" i="11" s="1"/>
  <c r="J19" i="11" s="1"/>
  <c r="G20" i="11"/>
  <c r="I20" i="11" s="1"/>
  <c r="Q27" i="11" l="1"/>
  <c r="Q30" i="11"/>
  <c r="U7" i="11" s="1"/>
  <c r="Q32" i="11"/>
  <c r="U8" i="11" s="1"/>
  <c r="J18" i="11"/>
  <c r="U5" i="11" s="1"/>
  <c r="J16" i="11"/>
  <c r="J20" i="11"/>
  <c r="U6" i="11" s="1"/>
  <c r="B5" i="9" l="1"/>
  <c r="C5" i="9"/>
  <c r="B6" i="9"/>
  <c r="C6" i="9"/>
  <c r="B7" i="9"/>
  <c r="G25" i="9" s="1"/>
  <c r="C7" i="9"/>
  <c r="D8" i="9"/>
  <c r="E8" i="9"/>
  <c r="D9" i="9"/>
  <c r="E9" i="9"/>
  <c r="D10" i="9"/>
  <c r="E10" i="9"/>
  <c r="F11" i="9"/>
  <c r="G11" i="9"/>
  <c r="F12" i="9"/>
  <c r="G12" i="9"/>
  <c r="F13" i="9"/>
  <c r="G13" i="9"/>
  <c r="H14" i="9"/>
  <c r="I14" i="9"/>
  <c r="H15" i="9"/>
  <c r="H27" i="9" s="1"/>
  <c r="I15" i="9"/>
  <c r="H16" i="9"/>
  <c r="I16" i="9"/>
  <c r="F25" i="9" l="1"/>
  <c r="C18" i="9"/>
  <c r="I27" i="9"/>
  <c r="F24" i="9"/>
  <c r="C19" i="9"/>
  <c r="E21" i="9"/>
  <c r="D21" i="9"/>
  <c r="G24" i="9"/>
  <c r="E22" i="9"/>
  <c r="B19" i="9"/>
  <c r="B18" i="9"/>
  <c r="H26" i="9"/>
  <c r="I28" i="9"/>
  <c r="H28" i="9"/>
  <c r="B17" i="9"/>
  <c r="D20" i="9"/>
  <c r="C17" i="9"/>
  <c r="F23" i="9"/>
  <c r="I26" i="9"/>
  <c r="E20" i="9"/>
  <c r="G23" i="9"/>
  <c r="D22" i="9"/>
</calcChain>
</file>

<file path=xl/sharedStrings.xml><?xml version="1.0" encoding="utf-8"?>
<sst xmlns="http://schemas.openxmlformats.org/spreadsheetml/2006/main" count="599" uniqueCount="247">
  <si>
    <t>O3</t>
  </si>
  <si>
    <t>PC070g</t>
  </si>
  <si>
    <t>O4</t>
  </si>
  <si>
    <t>t, df</t>
  </si>
  <si>
    <t>P value (two tailed)</t>
  </si>
  <si>
    <t>P value summary</t>
  </si>
  <si>
    <t>*</t>
  </si>
  <si>
    <t>**</t>
  </si>
  <si>
    <t>ns</t>
  </si>
  <si>
    <t>Significant (alpha=0.05)?</t>
  </si>
  <si>
    <t>Yes</t>
  </si>
  <si>
    <t>No</t>
  </si>
  <si>
    <t>95% confidence interval</t>
  </si>
  <si>
    <t>R squared (partial eta squared)</t>
  </si>
  <si>
    <t>FG</t>
  </si>
  <si>
    <t>NTC</t>
  </si>
  <si>
    <t>VHL</t>
  </si>
  <si>
    <t>DMSO</t>
  </si>
  <si>
    <t>shVHL</t>
  </si>
  <si>
    <t>***</t>
  </si>
  <si>
    <t>Norm</t>
  </si>
  <si>
    <t>shNTC</t>
  </si>
  <si>
    <t>[Agonist] vs. normalized response</t>
  </si>
  <si>
    <t>Best-fit values</t>
  </si>
  <si>
    <t>EC50</t>
  </si>
  <si>
    <t>logEC50</t>
  </si>
  <si>
    <t>95% CI (profile likelihood)</t>
  </si>
  <si>
    <t>Goodness of Fit</t>
  </si>
  <si>
    <t>Degrees of Freedom</t>
  </si>
  <si>
    <t>R squared</t>
  </si>
  <si>
    <t>Sum of Squares</t>
  </si>
  <si>
    <t>Sy.x</t>
  </si>
  <si>
    <t>Constraints</t>
  </si>
  <si>
    <t>EC50 &gt; 0</t>
  </si>
  <si>
    <t>Number of points</t>
  </si>
  <si>
    <t># of X values</t>
  </si>
  <si>
    <t># Y values analyzed</t>
  </si>
  <si>
    <t>Shapiro-Wilk test</t>
  </si>
  <si>
    <t>W</t>
  </si>
  <si>
    <t>P value</t>
  </si>
  <si>
    <t>Passed normality test (alpha=0.05)?</t>
  </si>
  <si>
    <t>Wilcoxon matched-pairs signed rank test</t>
  </si>
  <si>
    <t>Exact or approximate P value?</t>
  </si>
  <si>
    <t>Exact</t>
  </si>
  <si>
    <t>Significantly different (P &lt; 0.05)?</t>
  </si>
  <si>
    <t>One- or two-tailed P value?</t>
  </si>
  <si>
    <t>Two-tailed</t>
  </si>
  <si>
    <t>Sum of positive, negative ranks</t>
  </si>
  <si>
    <t>Sum of signed ranks (W)</t>
  </si>
  <si>
    <t>Number of pairs</t>
  </si>
  <si>
    <t>Number of ties (ignored)</t>
  </si>
  <si>
    <t>A</t>
  </si>
  <si>
    <t>B</t>
  </si>
  <si>
    <t>C</t>
  </si>
  <si>
    <t>D</t>
  </si>
  <si>
    <t>E</t>
  </si>
  <si>
    <t>F</t>
  </si>
  <si>
    <t>G</t>
  </si>
  <si>
    <t>H</t>
  </si>
  <si>
    <t>EC50 values (E:T ratio)</t>
  </si>
  <si>
    <t>7</t>
  </si>
  <si>
    <t>NTC shRNA</t>
  </si>
  <si>
    <t>VHL shRNA</t>
  </si>
  <si>
    <t>Table Analyzed</t>
  </si>
  <si>
    <t>Column B</t>
  </si>
  <si>
    <t>vs.</t>
  </si>
  <si>
    <t>Column A</t>
  </si>
  <si>
    <t>How effective was the pairing?</t>
  </si>
  <si>
    <t>P value (one tailed)</t>
  </si>
  <si>
    <t>Was the pairing significantly effective?</t>
  </si>
  <si>
    <t>pos</t>
  </si>
  <si>
    <t>neg</t>
  </si>
  <si>
    <t>Resazurin absorbance values</t>
  </si>
  <si>
    <t>PC070e</t>
  </si>
  <si>
    <t>7 NTC</t>
  </si>
  <si>
    <t>7 VHL</t>
  </si>
  <si>
    <t>16 NTC</t>
  </si>
  <si>
    <t>16 VHL</t>
  </si>
  <si>
    <t>17 NTC</t>
  </si>
  <si>
    <t>17 VHL</t>
  </si>
  <si>
    <t>3 NTC</t>
  </si>
  <si>
    <t>3 VHL</t>
  </si>
  <si>
    <t>Experiment ID / donor #</t>
  </si>
  <si>
    <t>T cell # ↓</t>
  </si>
  <si>
    <t>T cell # -&gt;</t>
  </si>
  <si>
    <t>04 VHL</t>
  </si>
  <si>
    <t>04 NTC</t>
  </si>
  <si>
    <r>
      <t xml:space="preserve">PC070b </t>
    </r>
    <r>
      <rPr>
        <sz val="11"/>
        <color theme="1"/>
        <rFont val="Arial"/>
        <family val="2"/>
      </rPr>
      <t>donor 04</t>
    </r>
  </si>
  <si>
    <r>
      <rPr>
        <b/>
        <sz val="11"/>
        <color theme="1"/>
        <rFont val="Arial"/>
        <family val="2"/>
      </rPr>
      <t>PC070d</t>
    </r>
    <r>
      <rPr>
        <sz val="11"/>
        <color theme="1"/>
        <rFont val="Arial"/>
        <family val="2"/>
      </rPr>
      <t xml:space="preserve"> donor 3 7 16 and 17</t>
    </r>
  </si>
  <si>
    <t>Pos CT (no T cells)</t>
  </si>
  <si>
    <t>Neg CT (no cancer cells and no T cells)</t>
  </si>
  <si>
    <t>Neg CT</t>
  </si>
  <si>
    <t>Pos CT</t>
  </si>
  <si>
    <t>% cytotoxicity</t>
  </si>
  <si>
    <t>3</t>
  </si>
  <si>
    <t>RQR8+</t>
  </si>
  <si>
    <t>shNCT::RQR8</t>
  </si>
  <si>
    <t>shCD5::RQR8</t>
  </si>
  <si>
    <t>shNTC::HER2-CAR::RQR8</t>
  </si>
  <si>
    <t>shCD5::HER2-CAR::RQR8</t>
  </si>
  <si>
    <t>RQR8-</t>
  </si>
  <si>
    <t>Holm-Šídák's multiple comparisons test</t>
  </si>
  <si>
    <t>Mean Diff.</t>
  </si>
  <si>
    <t>Below threshold?</t>
  </si>
  <si>
    <t>Summary</t>
  </si>
  <si>
    <t>Adjusted P Value</t>
  </si>
  <si>
    <t>shNTC RQR8 - vs. shNTC RQR8+</t>
  </si>
  <si>
    <t>shNTC RQR8 - vs. shVHL RQR8-</t>
  </si>
  <si>
    <t>shNTC RQR8 - vs. shVHL RQR8+</t>
  </si>
  <si>
    <t>shNTC RQR8 - vs. shNTC:HER2 RQR8 -</t>
  </si>
  <si>
    <t>shNTC RQR8 - vs. shNTC:HER2 RQR8 +</t>
  </si>
  <si>
    <t>shNTC RQR8 - vs. shVHL:HER2 RQR8 -</t>
  </si>
  <si>
    <t>shNTC RQR8 - vs. shVHL:HER2 RQR8 +</t>
  </si>
  <si>
    <t>shNTC RQR8+ vs. shVHL RQR8-</t>
  </si>
  <si>
    <t>shNTC RQR8+ vs. shVHL RQR8+</t>
  </si>
  <si>
    <t>shNTC RQR8+ vs. shNTC:HER2 RQR8 -</t>
  </si>
  <si>
    <t>shNTC RQR8+ vs. shNTC:HER2 RQR8 +</t>
  </si>
  <si>
    <t>shNTC RQR8+ vs. shVHL:HER2 RQR8 -</t>
  </si>
  <si>
    <t>shNTC RQR8+ vs. shVHL:HER2 RQR8 +</t>
  </si>
  <si>
    <t>shVHL RQR8- vs. shVHL RQR8+</t>
  </si>
  <si>
    <t>shVHL RQR8- vs. shNTC:HER2 RQR8 -</t>
  </si>
  <si>
    <t>shVHL RQR8- vs. shNTC:HER2 RQR8 +</t>
  </si>
  <si>
    <t>shVHL RQR8- vs. shVHL:HER2 RQR8 -</t>
  </si>
  <si>
    <t>shVHL RQR8- vs. shVHL:HER2 RQR8 +</t>
  </si>
  <si>
    <t>shVHL RQR8+ vs. shNTC:HER2 RQR8 -</t>
  </si>
  <si>
    <t>shVHL RQR8+ vs. shNTC:HER2 RQR8 +</t>
  </si>
  <si>
    <t>shVHL RQR8+ vs. shVHL:HER2 RQR8 -</t>
  </si>
  <si>
    <t>shVHL RQR8+ vs. shVHL:HER2 RQR8 +</t>
  </si>
  <si>
    <t>shNTC:HER2 RQR8 - vs. shNTC:HER2 RQR8 +</t>
  </si>
  <si>
    <t>shNTC:HER2 RQR8 - vs. shVHL:HER2 RQR8 -</t>
  </si>
  <si>
    <t>shNTC:HER2 RQR8 - vs. shVHL:HER2 RQR8 +</t>
  </si>
  <si>
    <t>shNTC:HER2 RQR8 + vs. shVHL:HER2 RQR8 -</t>
  </si>
  <si>
    <t>shNTC:HER2 RQR8 + vs. shVHL:HER2 RQR8 +</t>
  </si>
  <si>
    <t>shVHL:HER2 RQR8 - vs. shVHL:HER2 RQR8 +</t>
  </si>
  <si>
    <t>day2</t>
  </si>
  <si>
    <t>day3</t>
  </si>
  <si>
    <t>day6</t>
  </si>
  <si>
    <t>day9</t>
  </si>
  <si>
    <t>day12</t>
  </si>
  <si>
    <t>95.00% CI of diff.</t>
  </si>
  <si>
    <t>ACTIN</t>
  </si>
  <si>
    <t>donor1 n1</t>
  </si>
  <si>
    <t>3d</t>
  </si>
  <si>
    <t>6d</t>
  </si>
  <si>
    <t>donor2 n2</t>
  </si>
  <si>
    <t>band1</t>
  </si>
  <si>
    <t>band2</t>
  </si>
  <si>
    <t>PPIB</t>
  </si>
  <si>
    <t>norm to PPIB</t>
  </si>
  <si>
    <t>NTC n1 d4</t>
  </si>
  <si>
    <t>VHL n1 d4</t>
  </si>
  <si>
    <t>NTC n4 d6</t>
  </si>
  <si>
    <t>VHL n4 d6</t>
  </si>
  <si>
    <t>NTC n5 d6</t>
  </si>
  <si>
    <t>VHL n5 d6</t>
  </si>
  <si>
    <t>t=6.008, df=3</t>
  </si>
  <si>
    <t>-0.4161 to -0.1279</t>
  </si>
  <si>
    <t>Paired t test</t>
  </si>
  <si>
    <t>How big is the difference?</t>
  </si>
  <si>
    <t>Mean of differences (B - A)</t>
  </si>
  <si>
    <t>SD of differences</t>
  </si>
  <si>
    <t>SEM of differences</t>
  </si>
  <si>
    <t>Correlation coefficient (r)</t>
  </si>
  <si>
    <t>Horizontal line</t>
  </si>
  <si>
    <t>relevant bands used in Fig S3D-E</t>
  </si>
  <si>
    <t>Protein ladder:  Precision Plus Protein™ Dual Color Standards (Biorad)</t>
  </si>
  <si>
    <t>Cut membrane: at 75kd and 37kDa before incubation with primary and secondary antibodies</t>
  </si>
  <si>
    <t>Method od detection: ECL</t>
  </si>
  <si>
    <t>Additional info (PC070e):</t>
  </si>
  <si>
    <t>Running buffer: MES</t>
  </si>
  <si>
    <t>Running buffer: MES (membrane 4) and MOPS (membane 3)</t>
  </si>
  <si>
    <t>Cut membrane: between 75 and 50kDa (only membrane 4 was cut)</t>
  </si>
  <si>
    <t>HER2 shNTC</t>
  </si>
  <si>
    <t>HER2 shCD5</t>
  </si>
  <si>
    <t>-0.3847 to 0.4834</t>
  </si>
  <si>
    <t>0.07981 to 0.9479</t>
  </si>
  <si>
    <t>0.04821 to 0.9163</t>
  </si>
  <si>
    <t>0.1803 to 1.243</t>
  </si>
  <si>
    <t>0.2037 to 1.267</t>
  </si>
  <si>
    <t>Šídák's multiple comparisons test shNTC vs shCD5</t>
  </si>
  <si>
    <t>zero</t>
  </si>
  <si>
    <t>max</t>
  </si>
  <si>
    <t>E:T ratio</t>
  </si>
  <si>
    <t>donor1</t>
  </si>
  <si>
    <t>donor2</t>
  </si>
  <si>
    <t>donor3</t>
  </si>
  <si>
    <t>donor4</t>
  </si>
  <si>
    <t>Raw values</t>
  </si>
  <si>
    <t>%cytotox</t>
  </si>
  <si>
    <t>neg CT</t>
  </si>
  <si>
    <t>2939 to 4393</t>
  </si>
  <si>
    <t>1449 to 1853</t>
  </si>
  <si>
    <t>3.468 to 3.643</t>
  </si>
  <si>
    <t>3.161 to 3.268</t>
  </si>
  <si>
    <t>T cell numbe\Donor</t>
  </si>
  <si>
    <t>shVHL data</t>
  </si>
  <si>
    <t>FG-4592 data</t>
  </si>
  <si>
    <t>baseline</t>
  </si>
  <si>
    <t>oligomycin</t>
  </si>
  <si>
    <t>FCCP</t>
  </si>
  <si>
    <t>rotenone + antimycin A</t>
  </si>
  <si>
    <t>Time (min)</t>
  </si>
  <si>
    <t>21%O2</t>
  </si>
  <si>
    <t>donor5</t>
  </si>
  <si>
    <t>donor6</t>
  </si>
  <si>
    <t>donor7</t>
  </si>
  <si>
    <t>donor8</t>
  </si>
  <si>
    <t>donor9</t>
  </si>
  <si>
    <t>donor10</t>
  </si>
  <si>
    <t>donor11</t>
  </si>
  <si>
    <t>donor12</t>
  </si>
  <si>
    <t>FG treated cells</t>
  </si>
  <si>
    <t>ECAR</t>
  </si>
  <si>
    <t xml:space="preserve">OCR </t>
  </si>
  <si>
    <t>Basal respiration</t>
  </si>
  <si>
    <t>ATP production</t>
  </si>
  <si>
    <t>Max respiration</t>
  </si>
  <si>
    <t>SRC</t>
  </si>
  <si>
    <t>Proton leak</t>
  </si>
  <si>
    <t>Exp1</t>
  </si>
  <si>
    <t>Exp2</t>
  </si>
  <si>
    <t>Exp3</t>
  </si>
  <si>
    <t>0.000 , -78.00</t>
  </si>
  <si>
    <t>14.00 , -64.00</t>
  </si>
  <si>
    <t>Basal ECAR</t>
  </si>
  <si>
    <t>32.00 , -46.00</t>
  </si>
  <si>
    <t>T cell #\donor</t>
  </si>
  <si>
    <t>pos CT</t>
  </si>
  <si>
    <t>1dayFG</t>
  </si>
  <si>
    <t>3dayFG</t>
  </si>
  <si>
    <t>FG-4562</t>
  </si>
  <si>
    <t>0.1367 to 0.2942</t>
  </si>
  <si>
    <t>0.2368 to 0.4646</t>
  </si>
  <si>
    <t>-0.8643 to -0.5313</t>
  </si>
  <si>
    <t>-0.6257 to -0.3330</t>
  </si>
  <si>
    <t>0.09207 to 0.1332</t>
  </si>
  <si>
    <t>0.1168 to 0.1625</t>
  </si>
  <si>
    <t>-1.036 to -0.8756</t>
  </si>
  <si>
    <t>-0.9327 to -0.7891</t>
  </si>
  <si>
    <t xml:space="preserve">1day FG </t>
  </si>
  <si>
    <t xml:space="preserve">3day FG </t>
  </si>
  <si>
    <t>1</t>
  </si>
  <si>
    <t>days with FG-4592 treatment</t>
  </si>
  <si>
    <t>Wilcoxon Signed Rank Test</t>
  </si>
  <si>
    <t>Sum of positive ranks</t>
  </si>
  <si>
    <t>Sum of negative ranks</t>
  </si>
  <si>
    <t>Exact or estimate?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</si>
</sst>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i/>
      <sz val="10"/>
      <color rgb="FF0000FF"/>
      <name val="Arial"/>
      <family val="2"/>
    </font>
    <font>
      <b/>
      <sz val="14"/>
      <color theme="0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b/>
      <sz val="18"/>
      <color theme="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0"/>
      <color theme="0"/>
      <name val="Arial"/>
      <family val="2"/>
    </font>
    <font>
      <sz val="11"/>
      <color theme="0"/>
      <name val="Arial"/>
      <family val="2"/>
    </font>
    <font>
      <sz val="10"/>
      <name val="Arial"/>
      <family val="2"/>
    </font>
    <font>
      <sz val="22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/>
    <xf numFmtId="0" fontId="0" fillId="0" borderId="0" xfId="0" applyAlignment="1">
      <alignment horizontal="left"/>
    </xf>
    <xf numFmtId="0" fontId="4" fillId="0" borderId="0" xfId="0" applyFont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1" xfId="0" applyBorder="1"/>
    <xf numFmtId="0" fontId="0" fillId="0" borderId="3" xfId="0" applyBorder="1"/>
    <xf numFmtId="164" fontId="0" fillId="0" borderId="4" xfId="0" applyNumberFormat="1" applyBorder="1"/>
    <xf numFmtId="0" fontId="0" fillId="0" borderId="7" xfId="0" applyBorder="1"/>
    <xf numFmtId="164" fontId="0" fillId="0" borderId="8" xfId="0" applyNumberFormat="1" applyBorder="1"/>
    <xf numFmtId="0" fontId="0" fillId="0" borderId="4" xfId="0" applyBorder="1"/>
    <xf numFmtId="0" fontId="0" fillId="0" borderId="8" xfId="0" applyBorder="1"/>
    <xf numFmtId="0" fontId="0" fillId="4" borderId="0" xfId="0" applyFill="1"/>
    <xf numFmtId="0" fontId="3" fillId="2" borderId="9" xfId="0" applyFont="1" applyFill="1" applyBorder="1"/>
    <xf numFmtId="0" fontId="3" fillId="2" borderId="2" xfId="0" applyFont="1" applyFill="1" applyBorder="1"/>
    <xf numFmtId="0" fontId="2" fillId="0" borderId="0" xfId="0" applyFont="1"/>
    <xf numFmtId="0" fontId="7" fillId="11" borderId="18" xfId="0" applyFont="1" applyFill="1" applyBorder="1" applyAlignment="1">
      <alignment horizontal="center" vertical="center" wrapText="1"/>
    </xf>
    <xf numFmtId="0" fontId="8" fillId="12" borderId="18" xfId="0" applyFont="1" applyFill="1" applyBorder="1" applyAlignment="1">
      <alignment horizontal="center" vertical="center" wrapText="1"/>
    </xf>
    <xf numFmtId="0" fontId="8" fillId="13" borderId="18" xfId="0" applyFont="1" applyFill="1" applyBorder="1" applyAlignment="1">
      <alignment horizontal="center" vertical="center" wrapText="1"/>
    </xf>
    <xf numFmtId="0" fontId="8" fillId="14" borderId="18" xfId="0" applyFont="1" applyFill="1" applyBorder="1" applyAlignment="1">
      <alignment horizontal="center" vertical="center" wrapText="1"/>
    </xf>
    <xf numFmtId="0" fontId="8" fillId="15" borderId="18" xfId="0" applyFont="1" applyFill="1" applyBorder="1" applyAlignment="1">
      <alignment horizontal="center" vertical="center" wrapText="1"/>
    </xf>
    <xf numFmtId="0" fontId="8" fillId="16" borderId="18" xfId="0" applyFont="1" applyFill="1" applyBorder="1" applyAlignment="1">
      <alignment horizontal="center" vertical="center" wrapText="1"/>
    </xf>
    <xf numFmtId="0" fontId="8" fillId="17" borderId="18" xfId="0" applyFont="1" applyFill="1" applyBorder="1" applyAlignment="1">
      <alignment horizontal="center" vertical="center" wrapText="1"/>
    </xf>
    <xf numFmtId="0" fontId="8" fillId="18" borderId="18" xfId="0" applyFont="1" applyFill="1" applyBorder="1" applyAlignment="1">
      <alignment horizontal="center" vertical="center" wrapText="1"/>
    </xf>
    <xf numFmtId="0" fontId="8" fillId="19" borderId="18" xfId="0" applyFont="1" applyFill="1" applyBorder="1" applyAlignment="1">
      <alignment horizontal="center" vertical="center" wrapText="1"/>
    </xf>
    <xf numFmtId="0" fontId="8" fillId="20" borderId="18" xfId="0" applyFont="1" applyFill="1" applyBorder="1" applyAlignment="1">
      <alignment horizontal="center" vertical="center" wrapText="1"/>
    </xf>
    <xf numFmtId="0" fontId="8" fillId="21" borderId="18" xfId="0" applyFont="1" applyFill="1" applyBorder="1" applyAlignment="1">
      <alignment horizontal="center" vertical="center" wrapText="1"/>
    </xf>
    <xf numFmtId="0" fontId="8" fillId="22" borderId="18" xfId="0" applyFont="1" applyFill="1" applyBorder="1" applyAlignment="1">
      <alignment horizontal="center" vertical="center" wrapText="1"/>
    </xf>
    <xf numFmtId="0" fontId="0" fillId="11" borderId="18" xfId="0" applyFill="1" applyBorder="1" applyAlignment="1">
      <alignment horizontal="left" vertical="center" wrapText="1" indent="1"/>
    </xf>
    <xf numFmtId="0" fontId="0" fillId="0" borderId="1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3" borderId="3" xfId="0" applyFill="1" applyBorder="1"/>
    <xf numFmtId="0" fontId="0" fillId="3" borderId="4" xfId="0" applyFill="1" applyBorder="1"/>
    <xf numFmtId="0" fontId="0" fillId="0" borderId="0" xfId="0" applyAlignment="1">
      <alignment horizontal="center" vertical="center"/>
    </xf>
    <xf numFmtId="0" fontId="0" fillId="3" borderId="9" xfId="0" applyFill="1" applyBorder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10" fillId="0" borderId="0" xfId="0" applyFont="1"/>
    <xf numFmtId="0" fontId="10" fillId="3" borderId="12" xfId="0" applyFont="1" applyFill="1" applyBorder="1" applyAlignment="1">
      <alignment vertical="center" wrapText="1"/>
    </xf>
    <xf numFmtId="0" fontId="10" fillId="3" borderId="13" xfId="0" applyFont="1" applyFill="1" applyBorder="1" applyAlignment="1">
      <alignment vertical="center" wrapText="1"/>
    </xf>
    <xf numFmtId="0" fontId="10" fillId="3" borderId="14" xfId="0" applyFont="1" applyFill="1" applyBorder="1" applyAlignment="1">
      <alignment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0" fillId="3" borderId="0" xfId="0" applyFont="1" applyFill="1"/>
    <xf numFmtId="0" fontId="10" fillId="23" borderId="0" xfId="0" applyFont="1" applyFill="1" applyAlignment="1">
      <alignment horizontal="center" vertical="center" wrapText="1"/>
    </xf>
    <xf numFmtId="0" fontId="10" fillId="8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0" fillId="23" borderId="4" xfId="0" applyFont="1" applyFill="1" applyBorder="1" applyAlignment="1">
      <alignment horizontal="center" vertical="center" wrapText="1"/>
    </xf>
    <xf numFmtId="0" fontId="10" fillId="8" borderId="10" xfId="0" applyFont="1" applyFill="1" applyBorder="1" applyAlignment="1">
      <alignment horizontal="center" vertical="center" wrapText="1"/>
    </xf>
    <xf numFmtId="0" fontId="10" fillId="23" borderId="10" xfId="0" applyFont="1" applyFill="1" applyBorder="1" applyAlignment="1">
      <alignment horizontal="center" vertical="center" wrapText="1"/>
    </xf>
    <xf numFmtId="0" fontId="10" fillId="23" borderId="8" xfId="0" applyFont="1" applyFill="1" applyBorder="1" applyAlignment="1">
      <alignment horizontal="center" vertical="center" wrapText="1"/>
    </xf>
    <xf numFmtId="2" fontId="12" fillId="3" borderId="0" xfId="0" applyNumberFormat="1" applyFont="1" applyFill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2" fontId="12" fillId="3" borderId="3" xfId="0" applyNumberFormat="1" applyFont="1" applyFill="1" applyBorder="1" applyAlignment="1">
      <alignment horizontal="center" vertical="center" wrapText="1"/>
    </xf>
    <xf numFmtId="2" fontId="12" fillId="3" borderId="4" xfId="0" applyNumberFormat="1" applyFont="1" applyFill="1" applyBorder="1" applyAlignment="1">
      <alignment horizontal="center" vertical="center" wrapText="1"/>
    </xf>
    <xf numFmtId="2" fontId="12" fillId="3" borderId="7" xfId="0" applyNumberFormat="1" applyFont="1" applyFill="1" applyBorder="1" applyAlignment="1">
      <alignment horizontal="center" vertical="center" wrapText="1"/>
    </xf>
    <xf numFmtId="2" fontId="12" fillId="3" borderId="10" xfId="0" applyNumberFormat="1" applyFont="1" applyFill="1" applyBorder="1" applyAlignment="1">
      <alignment horizontal="center" vertical="center" wrapText="1"/>
    </xf>
    <xf numFmtId="2" fontId="12" fillId="3" borderId="8" xfId="0" applyNumberFormat="1" applyFont="1" applyFill="1" applyBorder="1" applyAlignment="1">
      <alignment horizontal="center" vertical="center" wrapText="1"/>
    </xf>
    <xf numFmtId="0" fontId="12" fillId="8" borderId="0" xfId="0" applyFont="1" applyFill="1" applyAlignment="1">
      <alignment horizontal="center" vertical="center" wrapText="1"/>
    </xf>
    <xf numFmtId="0" fontId="10" fillId="23" borderId="0" xfId="0" applyFont="1" applyFill="1"/>
    <xf numFmtId="0" fontId="0" fillId="23" borderId="0" xfId="0" applyFill="1"/>
    <xf numFmtId="0" fontId="12" fillId="23" borderId="0" xfId="0" applyFont="1" applyFill="1" applyAlignment="1">
      <alignment horizontal="center" vertical="center" wrapText="1"/>
    </xf>
    <xf numFmtId="0" fontId="11" fillId="0" borderId="9" xfId="0" applyFont="1" applyBorder="1"/>
    <xf numFmtId="0" fontId="11" fillId="0" borderId="1" xfId="0" applyFont="1" applyBorder="1"/>
    <xf numFmtId="0" fontId="11" fillId="0" borderId="2" xfId="0" applyFont="1" applyBorder="1"/>
    <xf numFmtId="0" fontId="0" fillId="3" borderId="10" xfId="0" applyFill="1" applyBorder="1"/>
    <xf numFmtId="0" fontId="0" fillId="3" borderId="8" xfId="0" applyFill="1" applyBorder="1"/>
    <xf numFmtId="0" fontId="0" fillId="3" borderId="2" xfId="0" applyFill="1" applyBorder="1"/>
    <xf numFmtId="0" fontId="11" fillId="3" borderId="12" xfId="0" applyFont="1" applyFill="1" applyBorder="1" applyAlignment="1">
      <alignment vertical="center"/>
    </xf>
    <xf numFmtId="0" fontId="10" fillId="3" borderId="13" xfId="0" applyFont="1" applyFill="1" applyBorder="1" applyAlignment="1">
      <alignment vertical="center"/>
    </xf>
    <xf numFmtId="0" fontId="10" fillId="3" borderId="14" xfId="0" applyFont="1" applyFill="1" applyBorder="1" applyAlignment="1">
      <alignment vertical="center"/>
    </xf>
    <xf numFmtId="0" fontId="0" fillId="0" borderId="13" xfId="0" applyBorder="1"/>
    <xf numFmtId="0" fontId="11" fillId="3" borderId="9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3" borderId="7" xfId="0" applyFill="1" applyBorder="1"/>
    <xf numFmtId="164" fontId="0" fillId="0" borderId="3" xfId="0" applyNumberFormat="1" applyBorder="1"/>
    <xf numFmtId="164" fontId="0" fillId="0" borderId="7" xfId="0" applyNumberFormat="1" applyBorder="1"/>
    <xf numFmtId="11" fontId="0" fillId="0" borderId="3" xfId="0" applyNumberFormat="1" applyBorder="1"/>
    <xf numFmtId="11" fontId="0" fillId="0" borderId="4" xfId="0" applyNumberForma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24" borderId="0" xfId="0" applyFill="1" applyAlignment="1">
      <alignment horizontal="center"/>
    </xf>
    <xf numFmtId="0" fontId="2" fillId="0" borderId="10" xfId="0" applyFont="1" applyBorder="1"/>
    <xf numFmtId="0" fontId="0" fillId="0" borderId="14" xfId="0" applyBorder="1" applyAlignment="1">
      <alignment horizontal="center"/>
    </xf>
    <xf numFmtId="0" fontId="0" fillId="0" borderId="14" xfId="0" applyBorder="1"/>
    <xf numFmtId="0" fontId="0" fillId="3" borderId="1" xfId="0" applyFill="1" applyBorder="1"/>
    <xf numFmtId="164" fontId="0" fillId="3" borderId="4" xfId="0" applyNumberFormat="1" applyFill="1" applyBorder="1"/>
    <xf numFmtId="164" fontId="0" fillId="3" borderId="8" xfId="0" applyNumberFormat="1" applyFill="1" applyBorder="1"/>
    <xf numFmtId="0" fontId="15" fillId="5" borderId="0" xfId="0" applyFont="1" applyFill="1" applyAlignment="1">
      <alignment horizontal="center"/>
    </xf>
    <xf numFmtId="0" fontId="15" fillId="6" borderId="0" xfId="0" applyFont="1" applyFill="1" applyAlignment="1">
      <alignment horizontal="center"/>
    </xf>
    <xf numFmtId="0" fontId="15" fillId="25" borderId="0" xfId="0" applyFont="1" applyFill="1" applyAlignment="1">
      <alignment horizontal="center"/>
    </xf>
    <xf numFmtId="0" fontId="15" fillId="26" borderId="0" xfId="0" applyFont="1" applyFill="1" applyAlignment="1">
      <alignment horizontal="center"/>
    </xf>
    <xf numFmtId="0" fontId="15" fillId="7" borderId="0" xfId="0" applyFont="1" applyFill="1" applyAlignment="1">
      <alignment horizontal="center"/>
    </xf>
    <xf numFmtId="164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left" wrapText="1"/>
    </xf>
    <xf numFmtId="2" fontId="0" fillId="9" borderId="9" xfId="0" applyNumberFormat="1" applyFill="1" applyBorder="1"/>
    <xf numFmtId="2" fontId="0" fillId="4" borderId="9" xfId="0" applyNumberFormat="1" applyFill="1" applyBorder="1"/>
    <xf numFmtId="2" fontId="0" fillId="4" borderId="2" xfId="0" applyNumberFormat="1" applyFill="1" applyBorder="1"/>
    <xf numFmtId="2" fontId="0" fillId="9" borderId="0" xfId="0" applyNumberFormat="1" applyFill="1"/>
    <xf numFmtId="2" fontId="0" fillId="4" borderId="0" xfId="0" applyNumberFormat="1" applyFill="1"/>
    <xf numFmtId="2" fontId="0" fillId="4" borderId="4" xfId="0" applyNumberFormat="1" applyFill="1" applyBorder="1"/>
    <xf numFmtId="2" fontId="0" fillId="9" borderId="10" xfId="0" applyNumberFormat="1" applyFill="1" applyBorder="1"/>
    <xf numFmtId="2" fontId="0" fillId="4" borderId="10" xfId="0" applyNumberFormat="1" applyFill="1" applyBorder="1"/>
    <xf numFmtId="2" fontId="0" fillId="4" borderId="8" xfId="0" applyNumberFormat="1" applyFill="1" applyBorder="1"/>
    <xf numFmtId="0" fontId="0" fillId="9" borderId="9" xfId="0" applyFill="1" applyBorder="1"/>
    <xf numFmtId="0" fontId="0" fillId="4" borderId="9" xfId="0" applyFill="1" applyBorder="1"/>
    <xf numFmtId="0" fontId="0" fillId="4" borderId="2" xfId="0" applyFill="1" applyBorder="1"/>
    <xf numFmtId="0" fontId="0" fillId="9" borderId="0" xfId="0" applyFill="1"/>
    <xf numFmtId="0" fontId="0" fillId="4" borderId="4" xfId="0" applyFill="1" applyBorder="1"/>
    <xf numFmtId="0" fontId="0" fillId="9" borderId="10" xfId="0" applyFill="1" applyBorder="1"/>
    <xf numFmtId="0" fontId="0" fillId="4" borderId="10" xfId="0" applyFill="1" applyBorder="1"/>
    <xf numFmtId="0" fontId="0" fillId="4" borderId="8" xfId="0" applyFill="1" applyBorder="1"/>
    <xf numFmtId="0" fontId="16" fillId="0" borderId="0" xfId="0" applyFont="1" applyAlignment="1">
      <alignment horizontal="center"/>
    </xf>
    <xf numFmtId="0" fontId="16" fillId="0" borderId="3" xfId="0" applyFont="1" applyBorder="1"/>
    <xf numFmtId="0" fontId="16" fillId="0" borderId="4" xfId="0" applyFont="1" applyBorder="1"/>
    <xf numFmtId="0" fontId="16" fillId="0" borderId="7" xfId="0" applyFont="1" applyBorder="1"/>
    <xf numFmtId="0" fontId="16" fillId="0" borderId="10" xfId="0" applyFont="1" applyBorder="1"/>
    <xf numFmtId="0" fontId="16" fillId="0" borderId="8" xfId="0" applyFont="1" applyBorder="1"/>
    <xf numFmtId="0" fontId="16" fillId="0" borderId="1" xfId="0" applyFont="1" applyBorder="1"/>
    <xf numFmtId="0" fontId="16" fillId="0" borderId="9" xfId="0" applyFont="1" applyBorder="1"/>
    <xf numFmtId="0" fontId="16" fillId="0" borderId="2" xfId="0" applyFont="1" applyBorder="1"/>
    <xf numFmtId="0" fontId="16" fillId="0" borderId="3" xfId="0" applyFont="1" applyBorder="1" applyAlignment="1">
      <alignment horizontal="left"/>
    </xf>
    <xf numFmtId="0" fontId="0" fillId="0" borderId="10" xfId="0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17" fillId="2" borderId="1" xfId="0" applyFont="1" applyFill="1" applyBorder="1"/>
    <xf numFmtId="0" fontId="7" fillId="11" borderId="29" xfId="0" applyFont="1" applyFill="1" applyBorder="1" applyAlignment="1">
      <alignment horizontal="center" vertical="center" wrapText="1"/>
    </xf>
    <xf numFmtId="0" fontId="8" fillId="12" borderId="29" xfId="0" applyFont="1" applyFill="1" applyBorder="1" applyAlignment="1">
      <alignment horizontal="center" vertical="center" wrapText="1"/>
    </xf>
    <xf numFmtId="0" fontId="0" fillId="9" borderId="0" xfId="0" applyFill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2" fontId="19" fillId="3" borderId="15" xfId="0" applyNumberFormat="1" applyFont="1" applyFill="1" applyBorder="1" applyAlignment="1">
      <alignment horizontal="left"/>
    </xf>
    <xf numFmtId="2" fontId="19" fillId="3" borderId="16" xfId="0" applyNumberFormat="1" applyFont="1" applyFill="1" applyBorder="1" applyAlignment="1">
      <alignment horizontal="left"/>
    </xf>
    <xf numFmtId="2" fontId="19" fillId="3" borderId="17" xfId="0" applyNumberFormat="1" applyFont="1" applyFill="1" applyBorder="1" applyAlignment="1">
      <alignment horizontal="left"/>
    </xf>
    <xf numFmtId="0" fontId="0" fillId="27" borderId="0" xfId="0" applyFill="1" applyAlignment="1">
      <alignment horizontal="center"/>
    </xf>
    <xf numFmtId="0" fontId="0" fillId="27" borderId="30" xfId="0" applyFill="1" applyBorder="1" applyAlignment="1">
      <alignment horizontal="center"/>
    </xf>
    <xf numFmtId="2" fontId="14" fillId="27" borderId="0" xfId="0" applyNumberFormat="1" applyFont="1" applyFill="1" applyAlignment="1">
      <alignment horizontal="left"/>
    </xf>
    <xf numFmtId="2" fontId="14" fillId="27" borderId="4" xfId="0" applyNumberFormat="1" applyFont="1" applyFill="1" applyBorder="1" applyAlignment="1">
      <alignment horizontal="left"/>
    </xf>
    <xf numFmtId="2" fontId="14" fillId="27" borderId="3" xfId="0" applyNumberFormat="1" applyFont="1" applyFill="1" applyBorder="1" applyAlignment="1">
      <alignment horizontal="left"/>
    </xf>
    <xf numFmtId="0" fontId="0" fillId="27" borderId="31" xfId="0" applyFill="1" applyBorder="1" applyAlignment="1">
      <alignment horizontal="center"/>
    </xf>
    <xf numFmtId="0" fontId="0" fillId="27" borderId="32" xfId="0" applyFill="1" applyBorder="1" applyAlignment="1">
      <alignment horizontal="center"/>
    </xf>
    <xf numFmtId="0" fontId="0" fillId="28" borderId="30" xfId="0" applyFill="1" applyBorder="1" applyAlignment="1">
      <alignment horizontal="center"/>
    </xf>
    <xf numFmtId="2" fontId="14" fillId="28" borderId="3" xfId="0" applyNumberFormat="1" applyFont="1" applyFill="1" applyBorder="1" applyAlignment="1">
      <alignment horizontal="left"/>
    </xf>
    <xf numFmtId="2" fontId="14" fillId="28" borderId="0" xfId="0" applyNumberFormat="1" applyFont="1" applyFill="1" applyAlignment="1">
      <alignment horizontal="left"/>
    </xf>
    <xf numFmtId="2" fontId="14" fillId="28" borderId="4" xfId="0" applyNumberFormat="1" applyFont="1" applyFill="1" applyBorder="1" applyAlignment="1">
      <alignment horizontal="left"/>
    </xf>
    <xf numFmtId="0" fontId="0" fillId="28" borderId="0" xfId="0" applyFill="1" applyAlignment="1">
      <alignment horizontal="center"/>
    </xf>
    <xf numFmtId="0" fontId="0" fillId="28" borderId="31" xfId="0" applyFill="1" applyBorder="1" applyAlignment="1">
      <alignment horizontal="center"/>
    </xf>
    <xf numFmtId="0" fontId="0" fillId="28" borderId="32" xfId="0" applyFill="1" applyBorder="1" applyAlignment="1">
      <alignment horizontal="center"/>
    </xf>
    <xf numFmtId="0" fontId="2" fillId="2" borderId="9" xfId="0" applyFont="1" applyFill="1" applyBorder="1" applyAlignment="1">
      <alignment horizontal="left"/>
    </xf>
    <xf numFmtId="2" fontId="19" fillId="2" borderId="16" xfId="0" applyNumberFormat="1" applyFont="1" applyFill="1" applyBorder="1" applyAlignment="1">
      <alignment horizontal="left"/>
    </xf>
    <xf numFmtId="2" fontId="14" fillId="2" borderId="0" xfId="0" applyNumberFormat="1" applyFont="1" applyFill="1" applyAlignment="1">
      <alignment horizontal="left"/>
    </xf>
    <xf numFmtId="2" fontId="14" fillId="29" borderId="3" xfId="0" applyNumberFormat="1" applyFont="1" applyFill="1" applyBorder="1" applyAlignment="1">
      <alignment horizontal="left"/>
    </xf>
    <xf numFmtId="2" fontId="14" fillId="29" borderId="0" xfId="0" applyNumberFormat="1" applyFont="1" applyFill="1" applyAlignment="1">
      <alignment horizontal="left"/>
    </xf>
    <xf numFmtId="2" fontId="14" fillId="29" borderId="4" xfId="0" applyNumberFormat="1" applyFont="1" applyFill="1" applyBorder="1" applyAlignment="1">
      <alignment horizontal="left"/>
    </xf>
    <xf numFmtId="0" fontId="3" fillId="29" borderId="30" xfId="0" applyFont="1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2" fontId="4" fillId="3" borderId="27" xfId="0" applyNumberFormat="1" applyFont="1" applyFill="1" applyBorder="1" applyAlignment="1">
      <alignment horizontal="center"/>
    </xf>
    <xf numFmtId="2" fontId="4" fillId="3" borderId="28" xfId="0" applyNumberFormat="1" applyFon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2" fontId="4" fillId="3" borderId="35" xfId="0" applyNumberFormat="1" applyFont="1" applyFill="1" applyBorder="1" applyAlignment="1">
      <alignment horizontal="center"/>
    </xf>
    <xf numFmtId="2" fontId="4" fillId="3" borderId="19" xfId="0" applyNumberFormat="1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2" fontId="4" fillId="3" borderId="36" xfId="0" applyNumberFormat="1" applyFont="1" applyFill="1" applyBorder="1" applyAlignment="1">
      <alignment horizontal="center"/>
    </xf>
    <xf numFmtId="2" fontId="4" fillId="3" borderId="37" xfId="0" applyNumberFormat="1" applyFont="1" applyFill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2" fontId="4" fillId="3" borderId="21" xfId="0" applyNumberFormat="1" applyFont="1" applyFill="1" applyBorder="1" applyAlignment="1">
      <alignment horizontal="center"/>
    </xf>
    <xf numFmtId="2" fontId="4" fillId="3" borderId="22" xfId="0" applyNumberFormat="1" applyFont="1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2" fontId="4" fillId="3" borderId="20" xfId="0" applyNumberFormat="1" applyFont="1" applyFill="1" applyBorder="1" applyAlignment="1">
      <alignment horizontal="center"/>
    </xf>
    <xf numFmtId="0" fontId="8" fillId="24" borderId="3" xfId="0" applyFont="1" applyFill="1" applyBorder="1" applyAlignment="1">
      <alignment horizontal="center" vertical="center" wrapText="1"/>
    </xf>
    <xf numFmtId="2" fontId="8" fillId="24" borderId="3" xfId="0" applyNumberFormat="1" applyFont="1" applyFill="1" applyBorder="1" applyAlignment="1">
      <alignment horizontal="center" vertical="center" wrapText="1"/>
    </xf>
    <xf numFmtId="0" fontId="8" fillId="24" borderId="7" xfId="0" applyFont="1" applyFill="1" applyBorder="1" applyAlignment="1">
      <alignment horizontal="center" vertical="center" wrapText="1"/>
    </xf>
    <xf numFmtId="0" fontId="8" fillId="24" borderId="10" xfId="0" applyFont="1" applyFill="1" applyBorder="1" applyAlignment="1">
      <alignment horizontal="center" vertical="center" wrapText="1"/>
    </xf>
    <xf numFmtId="2" fontId="8" fillId="24" borderId="7" xfId="0" applyNumberFormat="1" applyFont="1" applyFill="1" applyBorder="1" applyAlignment="1">
      <alignment horizontal="center" vertical="center" wrapText="1"/>
    </xf>
    <xf numFmtId="2" fontId="8" fillId="24" borderId="1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2" fontId="0" fillId="4" borderId="8" xfId="0" applyNumberFormat="1" applyFill="1" applyBorder="1" applyAlignment="1">
      <alignment horizontal="center" vertical="center"/>
    </xf>
    <xf numFmtId="2" fontId="0" fillId="4" borderId="10" xfId="0" applyNumberForma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1" fontId="0" fillId="3" borderId="10" xfId="0" applyNumberForma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2" fontId="0" fillId="4" borderId="4" xfId="0" applyNumberForma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4" borderId="3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9" fontId="2" fillId="30" borderId="15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2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8" fillId="2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2" fontId="8" fillId="24" borderId="0" xfId="0" applyNumberFormat="1" applyFont="1" applyFill="1" applyAlignment="1">
      <alignment horizontal="center" vertical="center" wrapText="1"/>
    </xf>
    <xf numFmtId="0" fontId="0" fillId="8" borderId="0" xfId="0" applyFill="1" applyAlignment="1">
      <alignment horizontal="center" vertical="center"/>
    </xf>
    <xf numFmtId="1" fontId="0" fillId="8" borderId="0" xfId="0" applyNumberFormat="1" applyFill="1" applyAlignment="1">
      <alignment horizontal="center" vertical="center"/>
    </xf>
    <xf numFmtId="0" fontId="0" fillId="23" borderId="0" xfId="0" applyFill="1" applyAlignment="1">
      <alignment horizontal="center" vertical="center"/>
    </xf>
    <xf numFmtId="1" fontId="0" fillId="23" borderId="0" xfId="0" applyNumberFormat="1" applyFill="1" applyAlignment="1">
      <alignment horizontal="center" vertical="center"/>
    </xf>
    <xf numFmtId="1" fontId="0" fillId="3" borderId="0" xfId="0" applyNumberFormat="1" applyFill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0" fillId="24" borderId="0" xfId="0" applyNumberForma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" fillId="0" borderId="7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19" fillId="10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8" borderId="9" xfId="0" applyFont="1" applyFill="1" applyBorder="1" applyAlignment="1">
      <alignment horizontal="center" vertical="center" wrapText="1"/>
    </xf>
    <xf numFmtId="0" fontId="11" fillId="23" borderId="9" xfId="0" applyFont="1" applyFill="1" applyBorder="1" applyAlignment="1">
      <alignment horizontal="center"/>
    </xf>
    <xf numFmtId="0" fontId="11" fillId="23" borderId="9" xfId="0" applyFont="1" applyFill="1" applyBorder="1" applyAlignment="1">
      <alignment horizontal="center" vertical="center" wrapText="1"/>
    </xf>
    <xf numFmtId="0" fontId="11" fillId="23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9" fillId="0" borderId="16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" fillId="28" borderId="4" xfId="0" applyFont="1" applyFill="1" applyBorder="1" applyAlignment="1">
      <alignment horizontal="center" wrapText="1"/>
    </xf>
    <xf numFmtId="0" fontId="19" fillId="0" borderId="15" xfId="0" applyFont="1" applyBorder="1" applyAlignment="1">
      <alignment horizontal="center"/>
    </xf>
    <xf numFmtId="0" fontId="4" fillId="10" borderId="0" xfId="0" applyFont="1" applyFill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" fillId="29" borderId="4" xfId="0" applyFont="1" applyFill="1" applyBorder="1" applyAlignment="1">
      <alignment horizontal="center" vertical="center" wrapText="1"/>
    </xf>
    <xf numFmtId="0" fontId="2" fillId="27" borderId="2" xfId="0" applyFont="1" applyFill="1" applyBorder="1" applyAlignment="1">
      <alignment horizontal="center" vertical="center"/>
    </xf>
    <xf numFmtId="0" fontId="2" fillId="27" borderId="4" xfId="0" applyFont="1" applyFill="1" applyBorder="1" applyAlignment="1">
      <alignment horizontal="center" vertical="center"/>
    </xf>
    <xf numFmtId="0" fontId="19" fillId="0" borderId="34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219074</xdr:rowOff>
    </xdr:from>
    <xdr:to>
      <xdr:col>10</xdr:col>
      <xdr:colOff>295275</xdr:colOff>
      <xdr:row>12</xdr:row>
      <xdr:rowOff>181284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ACB6F3B9-6EA0-FF7A-1D0C-FB20F31FCC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04812"/>
          <a:ext cx="5986463" cy="201008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38099</xdr:rowOff>
    </xdr:from>
    <xdr:to>
      <xdr:col>10</xdr:col>
      <xdr:colOff>581070</xdr:colOff>
      <xdr:row>48</xdr:row>
      <xdr:rowOff>114333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9E8DA343-F796-7792-4A68-FD58749D9A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329112"/>
          <a:ext cx="6272258" cy="4633946"/>
        </a:xfrm>
        <a:prstGeom prst="rect">
          <a:avLst/>
        </a:prstGeom>
      </xdr:spPr>
    </xdr:pic>
    <xdr:clientData/>
  </xdr:twoCellAnchor>
  <xdr:twoCellAnchor>
    <xdr:from>
      <xdr:col>7</xdr:col>
      <xdr:colOff>152401</xdr:colOff>
      <xdr:row>4</xdr:row>
      <xdr:rowOff>71438</xdr:rowOff>
    </xdr:from>
    <xdr:to>
      <xdr:col>8</xdr:col>
      <xdr:colOff>447675</xdr:colOff>
      <xdr:row>6</xdr:row>
      <xdr:rowOff>4763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5A5D846A-D2B8-4F2D-B317-E445A2D186AC}"/>
            </a:ext>
          </a:extLst>
        </xdr:cNvPr>
        <xdr:cNvSpPr/>
      </xdr:nvSpPr>
      <xdr:spPr>
        <a:xfrm>
          <a:off x="3543301" y="852488"/>
          <a:ext cx="919162" cy="295275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7</xdr:col>
      <xdr:colOff>85725</xdr:colOff>
      <xdr:row>9</xdr:row>
      <xdr:rowOff>47627</xdr:rowOff>
    </xdr:from>
    <xdr:to>
      <xdr:col>8</xdr:col>
      <xdr:colOff>466725</xdr:colOff>
      <xdr:row>10</xdr:row>
      <xdr:rowOff>161927</xdr:rowOff>
    </xdr:to>
    <xdr:sp macro="" textlink="">
      <xdr:nvSpPr>
        <xdr:cNvPr id="23" name="Rectangle 22">
          <a:extLst>
            <a:ext uri="{FF2B5EF4-FFF2-40B4-BE49-F238E27FC236}">
              <a16:creationId xmlns:a16="http://schemas.microsoft.com/office/drawing/2014/main" id="{AB53F240-C00E-ADA6-0004-9024031F3341}"/>
            </a:ext>
          </a:extLst>
        </xdr:cNvPr>
        <xdr:cNvSpPr/>
      </xdr:nvSpPr>
      <xdr:spPr>
        <a:xfrm>
          <a:off x="3476625" y="1738315"/>
          <a:ext cx="1004888" cy="295275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8</xdr:col>
      <xdr:colOff>176212</xdr:colOff>
      <xdr:row>30</xdr:row>
      <xdr:rowOff>166694</xdr:rowOff>
    </xdr:from>
    <xdr:to>
      <xdr:col>8</xdr:col>
      <xdr:colOff>657224</xdr:colOff>
      <xdr:row>32</xdr:row>
      <xdr:rowOff>66680</xdr:rowOff>
    </xdr:to>
    <xdr:sp macro="" textlink="">
      <xdr:nvSpPr>
        <xdr:cNvPr id="33" name="Rectangle 32">
          <a:extLst>
            <a:ext uri="{FF2B5EF4-FFF2-40B4-BE49-F238E27FC236}">
              <a16:creationId xmlns:a16="http://schemas.microsoft.com/office/drawing/2014/main" id="{967E4C58-E077-539C-E036-E52A4363A87E}"/>
            </a:ext>
          </a:extLst>
        </xdr:cNvPr>
        <xdr:cNvSpPr/>
      </xdr:nvSpPr>
      <xdr:spPr>
        <a:xfrm>
          <a:off x="4191000" y="5734057"/>
          <a:ext cx="481012" cy="266698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8</xdr:col>
      <xdr:colOff>223837</xdr:colOff>
      <xdr:row>36</xdr:row>
      <xdr:rowOff>161931</xdr:rowOff>
    </xdr:from>
    <xdr:to>
      <xdr:col>8</xdr:col>
      <xdr:colOff>661986</xdr:colOff>
      <xdr:row>39</xdr:row>
      <xdr:rowOff>80965</xdr:rowOff>
    </xdr:to>
    <xdr:sp macro="" textlink="">
      <xdr:nvSpPr>
        <xdr:cNvPr id="34" name="Rectangle 33">
          <a:extLst>
            <a:ext uri="{FF2B5EF4-FFF2-40B4-BE49-F238E27FC236}">
              <a16:creationId xmlns:a16="http://schemas.microsoft.com/office/drawing/2014/main" id="{531FB84E-F6F6-CCBA-6C11-46A9527A19A4}"/>
            </a:ext>
          </a:extLst>
        </xdr:cNvPr>
        <xdr:cNvSpPr/>
      </xdr:nvSpPr>
      <xdr:spPr>
        <a:xfrm>
          <a:off x="4238625" y="6819906"/>
          <a:ext cx="438149" cy="461959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8</xdr:col>
      <xdr:colOff>300038</xdr:colOff>
      <xdr:row>44</xdr:row>
      <xdr:rowOff>85729</xdr:rowOff>
    </xdr:from>
    <xdr:to>
      <xdr:col>8</xdr:col>
      <xdr:colOff>738187</xdr:colOff>
      <xdr:row>45</xdr:row>
      <xdr:rowOff>123827</xdr:rowOff>
    </xdr:to>
    <xdr:sp macro="" textlink="">
      <xdr:nvSpPr>
        <xdr:cNvPr id="35" name="Rectangle 34">
          <a:extLst>
            <a:ext uri="{FF2B5EF4-FFF2-40B4-BE49-F238E27FC236}">
              <a16:creationId xmlns:a16="http://schemas.microsoft.com/office/drawing/2014/main" id="{30FDE18A-E0F4-EC1E-04FA-C8CE4882D6B6}"/>
            </a:ext>
          </a:extLst>
        </xdr:cNvPr>
        <xdr:cNvSpPr/>
      </xdr:nvSpPr>
      <xdr:spPr>
        <a:xfrm>
          <a:off x="4314826" y="8191504"/>
          <a:ext cx="438149" cy="219073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ell\Dropbox\d)%20Optimizations\PC044%20%20%20%20%20%20%20NEW%20CARs\PC044b.xlsx" TargetMode="External"/><Relationship Id="rId1" Type="http://schemas.openxmlformats.org/officeDocument/2006/relationships/externalLinkPath" Target="/Users/Dell/Dropbox/d)%20Optimizations/PC044%20%20%20%20%20%20%20NEW%20CARs/PC044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d2"/>
      <sheetName val="td3"/>
      <sheetName val="td6"/>
      <sheetName val="td9"/>
      <sheetName val="td12"/>
    </sheetNames>
    <sheetDataSet>
      <sheetData sheetId="0"/>
      <sheetData sheetId="1"/>
      <sheetData sheetId="2">
        <row r="2">
          <cell r="I2">
            <v>748000</v>
          </cell>
          <cell r="J2">
            <v>407000</v>
          </cell>
        </row>
        <row r="3">
          <cell r="I3">
            <v>816000</v>
          </cell>
          <cell r="J3">
            <v>789000</v>
          </cell>
        </row>
        <row r="4">
          <cell r="I4">
            <v>761000</v>
          </cell>
          <cell r="J4">
            <v>507000</v>
          </cell>
        </row>
        <row r="5">
          <cell r="I5">
            <v>731000</v>
          </cell>
          <cell r="J5">
            <v>792000</v>
          </cell>
        </row>
        <row r="6">
          <cell r="I6">
            <v>741000</v>
          </cell>
          <cell r="J6">
            <v>546000</v>
          </cell>
        </row>
        <row r="7">
          <cell r="I7">
            <v>779000</v>
          </cell>
          <cell r="J7">
            <v>830000</v>
          </cell>
        </row>
        <row r="8">
          <cell r="I8">
            <v>613000</v>
          </cell>
          <cell r="J8">
            <v>481000</v>
          </cell>
        </row>
        <row r="9">
          <cell r="I9">
            <v>736000</v>
          </cell>
          <cell r="J9">
            <v>846000</v>
          </cell>
        </row>
        <row r="10">
          <cell r="I10">
            <v>524000</v>
          </cell>
          <cell r="J10">
            <v>429000</v>
          </cell>
        </row>
        <row r="11">
          <cell r="I11">
            <v>506000</v>
          </cell>
          <cell r="J11">
            <v>581000</v>
          </cell>
        </row>
        <row r="12">
          <cell r="I12">
            <v>605000</v>
          </cell>
          <cell r="J12">
            <v>466000</v>
          </cell>
        </row>
        <row r="13">
          <cell r="I13">
            <v>597000</v>
          </cell>
          <cell r="J13">
            <v>677000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FF48F-6A6E-4EA4-9C8C-820E8AB03619}">
  <dimension ref="B2:O31"/>
  <sheetViews>
    <sheetView workbookViewId="0">
      <selection activeCell="H54" sqref="H54"/>
    </sheetView>
  </sheetViews>
  <sheetFormatPr defaultColWidth="12.73046875" defaultRowHeight="14.25" x14ac:dyDescent="0.45"/>
  <cols>
    <col min="11" max="11" width="40.59765625" bestFit="1" customWidth="1"/>
    <col min="12" max="12" width="9.33203125" bestFit="1" customWidth="1"/>
  </cols>
  <sheetData>
    <row r="2" spans="2:15" ht="14.65" thickBot="1" x14ac:dyDescent="0.5"/>
    <row r="3" spans="2:15" x14ac:dyDescent="0.45">
      <c r="B3" s="270" t="s">
        <v>96</v>
      </c>
      <c r="C3" s="271"/>
      <c r="D3" s="270" t="s">
        <v>97</v>
      </c>
      <c r="E3" s="271"/>
      <c r="F3" s="270" t="s">
        <v>98</v>
      </c>
      <c r="G3" s="271"/>
      <c r="H3" s="270" t="s">
        <v>99</v>
      </c>
      <c r="I3" s="271"/>
      <c r="K3" s="9" t="s">
        <v>101</v>
      </c>
      <c r="L3" s="5" t="s">
        <v>102</v>
      </c>
      <c r="M3" s="5" t="s">
        <v>103</v>
      </c>
      <c r="N3" s="5" t="s">
        <v>104</v>
      </c>
      <c r="O3" s="5" t="s">
        <v>105</v>
      </c>
    </row>
    <row r="4" spans="2:15" x14ac:dyDescent="0.45">
      <c r="B4" s="92" t="s">
        <v>100</v>
      </c>
      <c r="C4" s="93" t="s">
        <v>95</v>
      </c>
      <c r="D4" s="92" t="s">
        <v>100</v>
      </c>
      <c r="E4" s="93" t="s">
        <v>95</v>
      </c>
      <c r="F4" s="92" t="s">
        <v>100</v>
      </c>
      <c r="G4" s="93" t="s">
        <v>95</v>
      </c>
      <c r="H4" s="92" t="s">
        <v>100</v>
      </c>
      <c r="I4" s="93" t="s">
        <v>95</v>
      </c>
      <c r="K4" s="9" t="s">
        <v>106</v>
      </c>
      <c r="L4" s="5">
        <v>-0.12230000000000001</v>
      </c>
      <c r="M4" s="5" t="s">
        <v>11</v>
      </c>
      <c r="N4" s="5" t="s">
        <v>8</v>
      </c>
      <c r="O4" s="5">
        <v>0.78990000000000005</v>
      </c>
    </row>
    <row r="5" spans="2:15" x14ac:dyDescent="0.45">
      <c r="B5" s="11">
        <f>[1]td6!I5</f>
        <v>731000</v>
      </c>
      <c r="C5" s="15">
        <f>[1]td6!J5</f>
        <v>792000</v>
      </c>
      <c r="D5" s="11"/>
      <c r="E5" s="15"/>
      <c r="F5" s="11"/>
      <c r="G5" s="15"/>
      <c r="H5" s="11"/>
      <c r="I5" s="15"/>
      <c r="K5" s="9" t="s">
        <v>107</v>
      </c>
      <c r="L5" s="5">
        <v>3.7560000000000003E-2</v>
      </c>
      <c r="M5" s="5" t="s">
        <v>11</v>
      </c>
      <c r="N5" s="5" t="s">
        <v>8</v>
      </c>
      <c r="O5" s="5">
        <v>0.99590000000000001</v>
      </c>
    </row>
    <row r="6" spans="2:15" x14ac:dyDescent="0.45">
      <c r="B6" s="11">
        <f>[1]td6!I9</f>
        <v>736000</v>
      </c>
      <c r="C6" s="15">
        <f>[1]td6!J9</f>
        <v>846000</v>
      </c>
      <c r="D6" s="11"/>
      <c r="E6" s="15"/>
      <c r="F6" s="11"/>
      <c r="G6" s="15"/>
      <c r="H6" s="11"/>
      <c r="I6" s="15"/>
      <c r="K6" s="9" t="s">
        <v>108</v>
      </c>
      <c r="L6" s="5">
        <v>0.2908</v>
      </c>
      <c r="M6" s="5" t="s">
        <v>10</v>
      </c>
      <c r="N6" s="5" t="s">
        <v>6</v>
      </c>
      <c r="O6" s="5">
        <v>1.7299999999999999E-2</v>
      </c>
    </row>
    <row r="7" spans="2:15" x14ac:dyDescent="0.45">
      <c r="B7" s="11">
        <f>[1]td6!I13</f>
        <v>597000</v>
      </c>
      <c r="C7" s="15">
        <f>[1]td6!J13</f>
        <v>677000</v>
      </c>
      <c r="D7" s="11"/>
      <c r="E7" s="15"/>
      <c r="F7" s="11"/>
      <c r="G7" s="15"/>
      <c r="H7" s="11"/>
      <c r="I7" s="15"/>
      <c r="K7" s="9" t="s">
        <v>109</v>
      </c>
      <c r="L7" s="5">
        <v>-7.4250000000000002E-3</v>
      </c>
      <c r="M7" s="5" t="s">
        <v>11</v>
      </c>
      <c r="N7" s="5" t="s">
        <v>8</v>
      </c>
      <c r="O7" s="5">
        <v>0.99590000000000001</v>
      </c>
    </row>
    <row r="8" spans="2:15" x14ac:dyDescent="0.45">
      <c r="B8" s="11"/>
      <c r="C8" s="15"/>
      <c r="D8" s="11">
        <f>[1]td6!I4</f>
        <v>761000</v>
      </c>
      <c r="E8" s="15">
        <f>[1]td6!J4</f>
        <v>507000</v>
      </c>
      <c r="F8" s="11"/>
      <c r="G8" s="15"/>
      <c r="H8" s="11"/>
      <c r="I8" s="15"/>
      <c r="K8" s="9" t="s">
        <v>110</v>
      </c>
      <c r="L8" s="5">
        <v>-6.0089999999999998E-2</v>
      </c>
      <c r="M8" s="5" t="s">
        <v>11</v>
      </c>
      <c r="N8" s="5" t="s">
        <v>8</v>
      </c>
      <c r="O8" s="5">
        <v>0.99350000000000005</v>
      </c>
    </row>
    <row r="9" spans="2:15" x14ac:dyDescent="0.45">
      <c r="B9" s="11"/>
      <c r="C9" s="15"/>
      <c r="D9" s="11">
        <f>[1]td6!I8</f>
        <v>613000</v>
      </c>
      <c r="E9" s="15">
        <f>[1]td6!J8</f>
        <v>481000</v>
      </c>
      <c r="F9" s="11"/>
      <c r="G9" s="15"/>
      <c r="H9" s="11"/>
      <c r="I9" s="15"/>
      <c r="K9" s="9" t="s">
        <v>111</v>
      </c>
      <c r="L9" s="5">
        <v>3.074E-2</v>
      </c>
      <c r="M9" s="5" t="s">
        <v>11</v>
      </c>
      <c r="N9" s="5" t="s">
        <v>8</v>
      </c>
      <c r="O9" s="5">
        <v>0.99590000000000001</v>
      </c>
    </row>
    <row r="10" spans="2:15" x14ac:dyDescent="0.45">
      <c r="B10" s="11"/>
      <c r="C10" s="15"/>
      <c r="D10" s="11">
        <f>[1]td6!I12</f>
        <v>605000</v>
      </c>
      <c r="E10" s="15">
        <f>[1]td6!J12</f>
        <v>466000</v>
      </c>
      <c r="F10" s="11"/>
      <c r="G10" s="15"/>
      <c r="H10" s="11"/>
      <c r="I10" s="15"/>
      <c r="K10" s="9" t="s">
        <v>112</v>
      </c>
      <c r="L10" s="5">
        <v>0.3276</v>
      </c>
      <c r="M10" s="5" t="s">
        <v>10</v>
      </c>
      <c r="N10" s="5" t="s">
        <v>7</v>
      </c>
      <c r="O10" s="5">
        <v>6.7999999999999996E-3</v>
      </c>
    </row>
    <row r="11" spans="2:15" x14ac:dyDescent="0.45">
      <c r="B11" s="11"/>
      <c r="C11" s="15"/>
      <c r="D11" s="11"/>
      <c r="E11" s="15"/>
      <c r="F11" s="11">
        <f>[1]td6!I3</f>
        <v>816000</v>
      </c>
      <c r="G11" s="15">
        <f>[1]td6!J3</f>
        <v>789000</v>
      </c>
      <c r="H11" s="11"/>
      <c r="I11" s="15"/>
      <c r="K11" s="9" t="s">
        <v>113</v>
      </c>
      <c r="L11" s="5">
        <v>0.15989999999999999</v>
      </c>
      <c r="M11" s="5" t="s">
        <v>11</v>
      </c>
      <c r="N11" s="5" t="s">
        <v>8</v>
      </c>
      <c r="O11" s="5">
        <v>0.47439999999999999</v>
      </c>
    </row>
    <row r="12" spans="2:15" x14ac:dyDescent="0.45">
      <c r="B12" s="11"/>
      <c r="C12" s="15"/>
      <c r="D12" s="11"/>
      <c r="E12" s="15"/>
      <c r="F12" s="11">
        <f>[1]td6!I7</f>
        <v>779000</v>
      </c>
      <c r="G12" s="15">
        <f>[1]td6!J7</f>
        <v>830000</v>
      </c>
      <c r="H12" s="11"/>
      <c r="I12" s="15"/>
      <c r="K12" s="9" t="s">
        <v>114</v>
      </c>
      <c r="L12" s="5">
        <v>0.41310000000000002</v>
      </c>
      <c r="M12" s="5" t="s">
        <v>10</v>
      </c>
      <c r="N12" s="5" t="s">
        <v>19</v>
      </c>
      <c r="O12" s="5">
        <v>6.9999999999999999E-4</v>
      </c>
    </row>
    <row r="13" spans="2:15" x14ac:dyDescent="0.45">
      <c r="B13" s="11"/>
      <c r="C13" s="15"/>
      <c r="D13" s="11"/>
      <c r="E13" s="15"/>
      <c r="F13" s="11">
        <f>[1]td6!I11</f>
        <v>506000</v>
      </c>
      <c r="G13" s="15">
        <f>[1]td6!J11</f>
        <v>581000</v>
      </c>
      <c r="H13" s="11"/>
      <c r="I13" s="15"/>
      <c r="K13" s="9" t="s">
        <v>115</v>
      </c>
      <c r="L13" s="5">
        <v>0.1149</v>
      </c>
      <c r="M13" s="5" t="s">
        <v>11</v>
      </c>
      <c r="N13" s="5" t="s">
        <v>8</v>
      </c>
      <c r="O13" s="5">
        <v>0.82779999999999998</v>
      </c>
    </row>
    <row r="14" spans="2:15" x14ac:dyDescent="0.45">
      <c r="B14" s="11"/>
      <c r="C14" s="15"/>
      <c r="D14" s="11"/>
      <c r="E14" s="15"/>
      <c r="F14" s="11"/>
      <c r="G14" s="15"/>
      <c r="H14" s="90">
        <f>[1]td6!I2</f>
        <v>748000</v>
      </c>
      <c r="I14" s="91">
        <f>[1]td6!J2</f>
        <v>407000</v>
      </c>
      <c r="K14" s="9" t="s">
        <v>116</v>
      </c>
      <c r="L14" s="5">
        <v>6.2219999999999998E-2</v>
      </c>
      <c r="M14" s="5" t="s">
        <v>11</v>
      </c>
      <c r="N14" s="5" t="s">
        <v>8</v>
      </c>
      <c r="O14" s="5">
        <v>0.99350000000000005</v>
      </c>
    </row>
    <row r="15" spans="2:15" x14ac:dyDescent="0.45">
      <c r="B15" s="11"/>
      <c r="C15" s="15"/>
      <c r="D15" s="11"/>
      <c r="E15" s="15"/>
      <c r="F15" s="11"/>
      <c r="G15" s="15"/>
      <c r="H15" s="90">
        <f>[1]td6!I6</f>
        <v>741000</v>
      </c>
      <c r="I15" s="91">
        <f>[1]td6!J6</f>
        <v>546000</v>
      </c>
      <c r="K15" s="9" t="s">
        <v>117</v>
      </c>
      <c r="L15" s="5">
        <v>0.153</v>
      </c>
      <c r="M15" s="5" t="s">
        <v>11</v>
      </c>
      <c r="N15" s="5" t="s">
        <v>8</v>
      </c>
      <c r="O15" s="5">
        <v>0.51759999999999995</v>
      </c>
    </row>
    <row r="16" spans="2:15" x14ac:dyDescent="0.45">
      <c r="B16" s="11"/>
      <c r="C16" s="15"/>
      <c r="D16" s="11"/>
      <c r="E16" s="15"/>
      <c r="F16" s="11"/>
      <c r="G16" s="15"/>
      <c r="H16" s="90">
        <f>[1]td6!I10</f>
        <v>524000</v>
      </c>
      <c r="I16" s="91">
        <f>[1]td6!J10</f>
        <v>429000</v>
      </c>
      <c r="K16" s="9" t="s">
        <v>118</v>
      </c>
      <c r="L16" s="5">
        <v>0.44990000000000002</v>
      </c>
      <c r="M16" s="5" t="s">
        <v>10</v>
      </c>
      <c r="N16" s="5" t="s">
        <v>19</v>
      </c>
      <c r="O16" s="5">
        <v>2.9999999999999997E-4</v>
      </c>
    </row>
    <row r="17" spans="2:15" x14ac:dyDescent="0.45">
      <c r="B17" s="11">
        <f>B5/$B$5</f>
        <v>1</v>
      </c>
      <c r="C17" s="12">
        <f>C5/$B$5</f>
        <v>1.0834473324213407</v>
      </c>
      <c r="D17" s="88"/>
      <c r="E17" s="12"/>
      <c r="F17" s="88"/>
      <c r="G17" s="12"/>
      <c r="H17" s="88"/>
      <c r="I17" s="12"/>
      <c r="K17" s="9" t="s">
        <v>119</v>
      </c>
      <c r="L17" s="5">
        <v>0.25319999999999998</v>
      </c>
      <c r="M17" s="5" t="s">
        <v>10</v>
      </c>
      <c r="N17" s="5" t="s">
        <v>6</v>
      </c>
      <c r="O17" s="5">
        <v>4.41E-2</v>
      </c>
    </row>
    <row r="18" spans="2:15" x14ac:dyDescent="0.45">
      <c r="B18" s="11">
        <f>B6/$B$6</f>
        <v>1</v>
      </c>
      <c r="C18" s="12">
        <f>C6/$B$6</f>
        <v>1.1494565217391304</v>
      </c>
      <c r="D18" s="88"/>
      <c r="E18" s="12"/>
      <c r="F18" s="88"/>
      <c r="G18" s="12"/>
      <c r="H18" s="88"/>
      <c r="I18" s="12"/>
      <c r="K18" s="9" t="s">
        <v>120</v>
      </c>
      <c r="L18" s="5">
        <v>-4.4979999999999999E-2</v>
      </c>
      <c r="M18" s="5" t="s">
        <v>11</v>
      </c>
      <c r="N18" s="5" t="s">
        <v>8</v>
      </c>
      <c r="O18" s="5">
        <v>0.99539999999999995</v>
      </c>
    </row>
    <row r="19" spans="2:15" x14ac:dyDescent="0.45">
      <c r="B19" s="11">
        <f>B7/$B$7</f>
        <v>1</v>
      </c>
      <c r="C19" s="12">
        <f>C7/$B$7</f>
        <v>1.1340033500837521</v>
      </c>
      <c r="D19" s="88"/>
      <c r="E19" s="12"/>
      <c r="F19" s="88"/>
      <c r="G19" s="12"/>
      <c r="H19" s="88"/>
      <c r="I19" s="12"/>
      <c r="K19" s="9" t="s">
        <v>121</v>
      </c>
      <c r="L19" s="5">
        <v>-9.7650000000000001E-2</v>
      </c>
      <c r="M19" s="5" t="s">
        <v>11</v>
      </c>
      <c r="N19" s="5" t="s">
        <v>8</v>
      </c>
      <c r="O19" s="5">
        <v>0.91969999999999996</v>
      </c>
    </row>
    <row r="20" spans="2:15" x14ac:dyDescent="0.45">
      <c r="B20" s="11"/>
      <c r="C20" s="12"/>
      <c r="D20" s="88">
        <f>D8/$B$5</f>
        <v>1.0410396716826265</v>
      </c>
      <c r="E20" s="12">
        <f>E8/$B$5</f>
        <v>0.69357045143638851</v>
      </c>
      <c r="F20" s="88"/>
      <c r="G20" s="12"/>
      <c r="H20" s="88"/>
      <c r="I20" s="12"/>
      <c r="K20" s="9" t="s">
        <v>122</v>
      </c>
      <c r="L20" s="5">
        <v>-6.8170000000000001E-3</v>
      </c>
      <c r="M20" s="5" t="s">
        <v>11</v>
      </c>
      <c r="N20" s="5" t="s">
        <v>8</v>
      </c>
      <c r="O20" s="5">
        <v>0.99590000000000001</v>
      </c>
    </row>
    <row r="21" spans="2:15" x14ac:dyDescent="0.45">
      <c r="B21" s="11"/>
      <c r="C21" s="12"/>
      <c r="D21" s="88">
        <f>D9/$B$6</f>
        <v>0.83288043478260865</v>
      </c>
      <c r="E21" s="12">
        <f>E9/$B$6</f>
        <v>0.65353260869565222</v>
      </c>
      <c r="F21" s="88"/>
      <c r="G21" s="12"/>
      <c r="H21" s="88"/>
      <c r="I21" s="12"/>
      <c r="K21" s="9" t="s">
        <v>123</v>
      </c>
      <c r="L21" s="5">
        <v>0.28999999999999998</v>
      </c>
      <c r="M21" s="5" t="s">
        <v>10</v>
      </c>
      <c r="N21" s="5" t="s">
        <v>6</v>
      </c>
      <c r="O21" s="5">
        <v>1.7299999999999999E-2</v>
      </c>
    </row>
    <row r="22" spans="2:15" x14ac:dyDescent="0.45">
      <c r="B22" s="11"/>
      <c r="C22" s="12"/>
      <c r="D22" s="88">
        <f>D10/$B$7</f>
        <v>1.0134003350083751</v>
      </c>
      <c r="E22" s="12">
        <f>E10/$B$7</f>
        <v>0.78056951423785592</v>
      </c>
      <c r="F22" s="88"/>
      <c r="G22" s="12"/>
      <c r="H22" s="88"/>
      <c r="I22" s="12"/>
      <c r="K22" s="9" t="s">
        <v>124</v>
      </c>
      <c r="L22" s="5">
        <v>-0.29820000000000002</v>
      </c>
      <c r="M22" s="5" t="s">
        <v>10</v>
      </c>
      <c r="N22" s="5" t="s">
        <v>6</v>
      </c>
      <c r="O22" s="5">
        <v>1.5299999999999999E-2</v>
      </c>
    </row>
    <row r="23" spans="2:15" x14ac:dyDescent="0.45">
      <c r="B23" s="11"/>
      <c r="C23" s="12"/>
      <c r="D23" s="88"/>
      <c r="E23" s="12"/>
      <c r="F23" s="88">
        <f>F11/$B$5</f>
        <v>1.1162790697674418</v>
      </c>
      <c r="G23" s="12">
        <f>G11/$B$5</f>
        <v>1.0793433652530779</v>
      </c>
      <c r="H23" s="88"/>
      <c r="I23" s="12"/>
      <c r="K23" s="9" t="s">
        <v>125</v>
      </c>
      <c r="L23" s="5">
        <v>-0.35089999999999999</v>
      </c>
      <c r="M23" s="5" t="s">
        <v>10</v>
      </c>
      <c r="N23" s="5" t="s">
        <v>7</v>
      </c>
      <c r="O23" s="5">
        <v>3.8E-3</v>
      </c>
    </row>
    <row r="24" spans="2:15" x14ac:dyDescent="0.45">
      <c r="B24" s="11"/>
      <c r="C24" s="12"/>
      <c r="D24" s="88"/>
      <c r="E24" s="12"/>
      <c r="F24" s="88">
        <f>F12/$B$6</f>
        <v>1.0584239130434783</v>
      </c>
      <c r="G24" s="12">
        <f>G12/$B$6</f>
        <v>1.1277173913043479</v>
      </c>
      <c r="H24" s="88"/>
      <c r="I24" s="12"/>
      <c r="K24" s="9" t="s">
        <v>126</v>
      </c>
      <c r="L24" s="5">
        <v>-0.26</v>
      </c>
      <c r="M24" s="5" t="s">
        <v>10</v>
      </c>
      <c r="N24" s="5" t="s">
        <v>6</v>
      </c>
      <c r="O24" s="5">
        <v>3.8300000000000001E-2</v>
      </c>
    </row>
    <row r="25" spans="2:15" x14ac:dyDescent="0.45">
      <c r="B25" s="11"/>
      <c r="C25" s="12"/>
      <c r="D25" s="88"/>
      <c r="E25" s="12"/>
      <c r="F25" s="88">
        <f>F13/$B$7</f>
        <v>0.84757118927973196</v>
      </c>
      <c r="G25" s="12">
        <f>G13/$B$7</f>
        <v>0.97319932998324954</v>
      </c>
      <c r="H25" s="88"/>
      <c r="I25" s="12"/>
      <c r="K25" s="9" t="s">
        <v>127</v>
      </c>
      <c r="L25" s="5">
        <v>3.6819999999999999E-2</v>
      </c>
      <c r="M25" s="5" t="s">
        <v>11</v>
      </c>
      <c r="N25" s="5" t="s">
        <v>8</v>
      </c>
      <c r="O25" s="5">
        <v>0.99590000000000001</v>
      </c>
    </row>
    <row r="26" spans="2:15" x14ac:dyDescent="0.45">
      <c r="B26" s="11"/>
      <c r="C26" s="12"/>
      <c r="D26" s="88"/>
      <c r="E26" s="12"/>
      <c r="F26" s="88"/>
      <c r="G26" s="12"/>
      <c r="H26" s="88">
        <f>H14/$B$5</f>
        <v>1.0232558139534884</v>
      </c>
      <c r="I26" s="12">
        <f>I14/$B$5</f>
        <v>0.55677154582763333</v>
      </c>
      <c r="K26" s="9" t="s">
        <v>128</v>
      </c>
      <c r="L26" s="5">
        <v>-5.2659999999999998E-2</v>
      </c>
      <c r="M26" s="5" t="s">
        <v>11</v>
      </c>
      <c r="N26" s="5" t="s">
        <v>8</v>
      </c>
      <c r="O26" s="5">
        <v>0.99380000000000002</v>
      </c>
    </row>
    <row r="27" spans="2:15" x14ac:dyDescent="0.45">
      <c r="B27" s="11"/>
      <c r="C27" s="12"/>
      <c r="D27" s="88"/>
      <c r="E27" s="12"/>
      <c r="F27" s="88"/>
      <c r="G27" s="12"/>
      <c r="H27" s="88">
        <f>H15/$B$6</f>
        <v>1.0067934782608696</v>
      </c>
      <c r="I27" s="12">
        <f>I15/$B$6</f>
        <v>0.74184782608695654</v>
      </c>
      <c r="K27" s="9" t="s">
        <v>129</v>
      </c>
      <c r="L27" s="5">
        <v>3.8170000000000003E-2</v>
      </c>
      <c r="M27" s="5" t="s">
        <v>11</v>
      </c>
      <c r="N27" s="5" t="s">
        <v>8</v>
      </c>
      <c r="O27" s="5">
        <v>0.99590000000000001</v>
      </c>
    </row>
    <row r="28" spans="2:15" ht="14.65" thickBot="1" x14ac:dyDescent="0.5">
      <c r="B28" s="13"/>
      <c r="C28" s="14"/>
      <c r="D28" s="89"/>
      <c r="E28" s="14"/>
      <c r="F28" s="89"/>
      <c r="G28" s="14"/>
      <c r="H28" s="89">
        <f>H16/$B$7</f>
        <v>0.8777219430485762</v>
      </c>
      <c r="I28" s="14">
        <f>I16/$B$7</f>
        <v>0.71859296482412061</v>
      </c>
      <c r="K28" s="9" t="s">
        <v>130</v>
      </c>
      <c r="L28" s="5">
        <v>0.33500000000000002</v>
      </c>
      <c r="M28" s="5" t="s">
        <v>10</v>
      </c>
      <c r="N28" s="5" t="s">
        <v>7</v>
      </c>
      <c r="O28" s="5">
        <v>5.7999999999999996E-3</v>
      </c>
    </row>
    <row r="29" spans="2:15" x14ac:dyDescent="0.45">
      <c r="K29" s="9" t="s">
        <v>131</v>
      </c>
      <c r="L29" s="5">
        <v>9.0829999999999994E-2</v>
      </c>
      <c r="M29" s="5" t="s">
        <v>11</v>
      </c>
      <c r="N29" s="5" t="s">
        <v>8</v>
      </c>
      <c r="O29" s="5">
        <v>0.93559999999999999</v>
      </c>
    </row>
    <row r="30" spans="2:15" x14ac:dyDescent="0.45">
      <c r="K30" s="9" t="s">
        <v>132</v>
      </c>
      <c r="L30" s="5">
        <v>0.38769999999999999</v>
      </c>
      <c r="M30" s="5" t="s">
        <v>10</v>
      </c>
      <c r="N30" s="5" t="s">
        <v>7</v>
      </c>
      <c r="O30" s="5">
        <v>1.4E-3</v>
      </c>
    </row>
    <row r="31" spans="2:15" x14ac:dyDescent="0.45">
      <c r="K31" s="9" t="s">
        <v>133</v>
      </c>
      <c r="L31" s="5">
        <v>0.2969</v>
      </c>
      <c r="M31" s="5" t="s">
        <v>10</v>
      </c>
      <c r="N31" s="5" t="s">
        <v>6</v>
      </c>
      <c r="O31" s="5">
        <v>1.5299999999999999E-2</v>
      </c>
    </row>
  </sheetData>
  <mergeCells count="4">
    <mergeCell ref="B3:C3"/>
    <mergeCell ref="D3:E3"/>
    <mergeCell ref="F3:G3"/>
    <mergeCell ref="H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DB343-C038-495A-8388-5C7A56D53503}">
  <dimension ref="A1:J16"/>
  <sheetViews>
    <sheetView workbookViewId="0">
      <selection activeCell="F36" sqref="F36"/>
    </sheetView>
  </sheetViews>
  <sheetFormatPr defaultRowHeight="14.25" x14ac:dyDescent="0.45"/>
  <cols>
    <col min="1" max="1" width="16.265625" customWidth="1"/>
    <col min="2" max="2" width="12.33203125" bestFit="1" customWidth="1"/>
    <col min="3" max="3" width="12.53125" bestFit="1" customWidth="1"/>
    <col min="4" max="4" width="12.33203125" bestFit="1" customWidth="1"/>
    <col min="5" max="5" width="12.53125" bestFit="1" customWidth="1"/>
    <col min="6" max="6" width="12.33203125" bestFit="1" customWidth="1"/>
    <col min="7" max="7" width="12.53125" bestFit="1" customWidth="1"/>
    <col min="8" max="8" width="12.33203125" bestFit="1" customWidth="1"/>
    <col min="9" max="9" width="12.53125" bestFit="1" customWidth="1"/>
    <col min="10" max="10" width="12.33203125" bestFit="1" customWidth="1"/>
    <col min="11" max="11" width="49.265625" bestFit="1" customWidth="1"/>
    <col min="12" max="12" width="20.796875" bestFit="1" customWidth="1"/>
    <col min="13" max="13" width="15.06640625" bestFit="1" customWidth="1"/>
    <col min="14" max="14" width="14.6640625" bestFit="1" customWidth="1"/>
    <col min="15" max="15" width="8.3984375" bestFit="1" customWidth="1"/>
    <col min="16" max="16" width="14.59765625" bestFit="1" customWidth="1"/>
  </cols>
  <sheetData>
    <row r="1" spans="1:10" x14ac:dyDescent="0.45">
      <c r="A1" s="106" t="s">
        <v>134</v>
      </c>
      <c r="B1" s="106"/>
      <c r="C1" s="107" t="s">
        <v>135</v>
      </c>
      <c r="D1" s="107"/>
      <c r="E1" s="108" t="s">
        <v>136</v>
      </c>
      <c r="F1" s="108"/>
      <c r="G1" s="109" t="s">
        <v>137</v>
      </c>
      <c r="H1" s="109"/>
      <c r="I1" s="110" t="s">
        <v>138</v>
      </c>
      <c r="J1" s="110"/>
    </row>
    <row r="2" spans="1:10" x14ac:dyDescent="0.45">
      <c r="A2" s="106" t="s">
        <v>172</v>
      </c>
      <c r="B2" s="106" t="s">
        <v>173</v>
      </c>
      <c r="C2" s="107" t="s">
        <v>172</v>
      </c>
      <c r="D2" s="107" t="s">
        <v>173</v>
      </c>
      <c r="E2" s="108" t="s">
        <v>172</v>
      </c>
      <c r="F2" s="108" t="s">
        <v>173</v>
      </c>
      <c r="G2" s="109" t="s">
        <v>172</v>
      </c>
      <c r="H2" s="109" t="s">
        <v>173</v>
      </c>
      <c r="I2" s="110" t="s">
        <v>172</v>
      </c>
      <c r="J2" s="110" t="s">
        <v>173</v>
      </c>
    </row>
    <row r="3" spans="1:10" x14ac:dyDescent="0.45">
      <c r="A3" s="106">
        <v>494000</v>
      </c>
      <c r="B3" s="106">
        <v>476000</v>
      </c>
      <c r="C3" s="107">
        <v>975000</v>
      </c>
      <c r="D3" s="107">
        <v>628000</v>
      </c>
      <c r="E3" s="108">
        <v>789000</v>
      </c>
      <c r="F3" s="108">
        <v>407000</v>
      </c>
      <c r="G3" s="109">
        <v>717000</v>
      </c>
      <c r="H3" s="109">
        <v>198184</v>
      </c>
      <c r="I3" s="110">
        <v>824000</v>
      </c>
      <c r="J3" s="110">
        <v>638000</v>
      </c>
    </row>
    <row r="4" spans="1:10" x14ac:dyDescent="0.45">
      <c r="A4" s="106">
        <v>695000</v>
      </c>
      <c r="B4" s="106">
        <v>684000</v>
      </c>
      <c r="C4" s="107">
        <v>1270000</v>
      </c>
      <c r="D4" s="107">
        <v>975000</v>
      </c>
      <c r="E4" s="108">
        <v>830000</v>
      </c>
      <c r="F4" s="108">
        <v>546000</v>
      </c>
      <c r="G4" s="109"/>
      <c r="H4" s="109"/>
      <c r="I4" s="110"/>
      <c r="J4" s="110"/>
    </row>
    <row r="5" spans="1:10" x14ac:dyDescent="0.45">
      <c r="A5" s="106">
        <v>574000</v>
      </c>
      <c r="B5" s="106">
        <v>519000</v>
      </c>
      <c r="C5" s="107">
        <v>1050000</v>
      </c>
      <c r="D5" s="107">
        <v>812000</v>
      </c>
      <c r="E5" s="108">
        <v>581000</v>
      </c>
      <c r="F5" s="108">
        <v>429000</v>
      </c>
      <c r="G5" s="109">
        <v>511000</v>
      </c>
      <c r="H5" s="109">
        <v>296641</v>
      </c>
      <c r="I5" s="110">
        <v>1260000</v>
      </c>
      <c r="J5" s="110">
        <v>632000</v>
      </c>
    </row>
    <row r="7" spans="1:10" x14ac:dyDescent="0.45">
      <c r="A7" s="111">
        <v>1</v>
      </c>
      <c r="B7" s="111">
        <f>B3/$A3</f>
        <v>0.96356275303643724</v>
      </c>
      <c r="C7" s="111">
        <f t="shared" ref="C7:J7" si="0">C3/$A3</f>
        <v>1.9736842105263157</v>
      </c>
      <c r="D7" s="111">
        <f t="shared" si="0"/>
        <v>1.2712550607287449</v>
      </c>
      <c r="E7" s="111">
        <f t="shared" si="0"/>
        <v>1.597165991902834</v>
      </c>
      <c r="F7" s="111">
        <f t="shared" si="0"/>
        <v>0.82388663967611331</v>
      </c>
      <c r="G7" s="111">
        <f t="shared" si="0"/>
        <v>1.451417004048583</v>
      </c>
      <c r="H7" s="111">
        <f t="shared" si="0"/>
        <v>0.40118218623481783</v>
      </c>
      <c r="I7" s="111">
        <f t="shared" si="0"/>
        <v>1.6680161943319838</v>
      </c>
      <c r="J7" s="111">
        <f t="shared" si="0"/>
        <v>1.2914979757085021</v>
      </c>
    </row>
    <row r="8" spans="1:10" x14ac:dyDescent="0.45">
      <c r="A8" s="111">
        <v>1</v>
      </c>
      <c r="B8" s="111">
        <f>B4/$A4</f>
        <v>0.98417266187050356</v>
      </c>
      <c r="C8" s="111">
        <f t="shared" ref="C8:F9" si="1">C4/$A4</f>
        <v>1.8273381294964028</v>
      </c>
      <c r="D8" s="111">
        <f t="shared" si="1"/>
        <v>1.4028776978417266</v>
      </c>
      <c r="E8" s="111">
        <f t="shared" si="1"/>
        <v>1.1942446043165467</v>
      </c>
      <c r="F8" s="111">
        <f t="shared" si="1"/>
        <v>0.78561151079136693</v>
      </c>
      <c r="G8" s="111"/>
      <c r="H8" s="111"/>
      <c r="I8" s="111"/>
      <c r="J8" s="111"/>
    </row>
    <row r="9" spans="1:10" x14ac:dyDescent="0.45">
      <c r="A9" s="111">
        <v>1</v>
      </c>
      <c r="B9" s="111">
        <f>B5/$A5</f>
        <v>0.90418118466898956</v>
      </c>
      <c r="C9" s="111">
        <f t="shared" si="1"/>
        <v>1.8292682926829269</v>
      </c>
      <c r="D9" s="111">
        <f t="shared" si="1"/>
        <v>1.4146341463414633</v>
      </c>
      <c r="E9" s="111">
        <f t="shared" si="1"/>
        <v>1.0121951219512195</v>
      </c>
      <c r="F9" s="111">
        <f t="shared" si="1"/>
        <v>0.7473867595818815</v>
      </c>
      <c r="G9" s="111">
        <f>G5/$A5</f>
        <v>0.8902439024390244</v>
      </c>
      <c r="H9" s="111">
        <f>H5/$A5</f>
        <v>0.51679616724738675</v>
      </c>
      <c r="I9" s="111">
        <f>I5/$A5</f>
        <v>2.1951219512195124</v>
      </c>
      <c r="J9" s="111">
        <f>J5/$A5</f>
        <v>1.1010452961672474</v>
      </c>
    </row>
    <row r="11" spans="1:10" ht="39" x14ac:dyDescent="0.45">
      <c r="A11" s="113" t="s">
        <v>179</v>
      </c>
      <c r="B11" s="112" t="s">
        <v>102</v>
      </c>
      <c r="C11" s="112" t="s">
        <v>139</v>
      </c>
      <c r="D11" s="112" t="s">
        <v>103</v>
      </c>
      <c r="E11" s="112" t="s">
        <v>104</v>
      </c>
      <c r="F11" s="112" t="s">
        <v>105</v>
      </c>
    </row>
    <row r="12" spans="1:10" x14ac:dyDescent="0.45">
      <c r="A12" t="s">
        <v>134</v>
      </c>
      <c r="B12" s="112">
        <v>4.9360000000000001E-2</v>
      </c>
      <c r="C12" s="112" t="s">
        <v>174</v>
      </c>
      <c r="D12" s="112" t="s">
        <v>11</v>
      </c>
      <c r="E12" s="112" t="s">
        <v>8</v>
      </c>
      <c r="F12" s="112">
        <v>0.99890000000000001</v>
      </c>
    </row>
    <row r="13" spans="1:10" x14ac:dyDescent="0.45">
      <c r="A13" t="s">
        <v>135</v>
      </c>
      <c r="B13" s="112">
        <v>0.51380000000000003</v>
      </c>
      <c r="C13" s="112" t="s">
        <v>175</v>
      </c>
      <c r="D13" s="112" t="s">
        <v>10</v>
      </c>
      <c r="E13" s="112" t="s">
        <v>6</v>
      </c>
      <c r="F13" s="112">
        <v>1.6500000000000001E-2</v>
      </c>
    </row>
    <row r="14" spans="1:10" x14ac:dyDescent="0.45">
      <c r="A14" t="s">
        <v>136</v>
      </c>
      <c r="B14" s="112">
        <v>0.48220000000000002</v>
      </c>
      <c r="C14" s="112" t="s">
        <v>176</v>
      </c>
      <c r="D14" s="112" t="s">
        <v>10</v>
      </c>
      <c r="E14" s="112" t="s">
        <v>6</v>
      </c>
      <c r="F14" s="112">
        <v>2.5700000000000001E-2</v>
      </c>
    </row>
    <row r="15" spans="1:10" x14ac:dyDescent="0.45">
      <c r="A15" t="s">
        <v>137</v>
      </c>
      <c r="B15" s="112">
        <v>0.71179999999999999</v>
      </c>
      <c r="C15" s="112" t="s">
        <v>177</v>
      </c>
      <c r="D15" s="112" t="s">
        <v>10</v>
      </c>
      <c r="E15" s="112" t="s">
        <v>7</v>
      </c>
      <c r="F15" s="112">
        <v>6.4000000000000003E-3</v>
      </c>
    </row>
    <row r="16" spans="1:10" x14ac:dyDescent="0.45">
      <c r="A16" t="s">
        <v>138</v>
      </c>
      <c r="B16" s="112">
        <v>0.73529999999999995</v>
      </c>
      <c r="C16" s="112" t="s">
        <v>178</v>
      </c>
      <c r="D16" s="112" t="s">
        <v>10</v>
      </c>
      <c r="E16" s="112" t="s">
        <v>7</v>
      </c>
      <c r="F16" s="112">
        <v>4.8999999999999998E-3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865D1-FBE3-47BE-A0E1-0378B6F88E28}">
  <dimension ref="A1:U49"/>
  <sheetViews>
    <sheetView zoomScaleNormal="100" workbookViewId="0">
      <selection activeCell="A24" sqref="A24"/>
    </sheetView>
  </sheetViews>
  <sheetFormatPr defaultRowHeight="14.25" x14ac:dyDescent="0.45"/>
  <cols>
    <col min="2" max="2" width="9.1328125" bestFit="1" customWidth="1"/>
    <col min="3" max="3" width="2.86328125" bestFit="1" customWidth="1"/>
    <col min="4" max="4" width="4.19921875" bestFit="1" customWidth="1"/>
    <col min="5" max="6" width="8.73046875" bestFit="1" customWidth="1"/>
    <col min="7" max="7" width="4.73046875" bestFit="1" customWidth="1"/>
    <col min="8" max="8" width="8.73046875" bestFit="1" customWidth="1"/>
    <col min="9" max="10" width="11.73046875" bestFit="1" customWidth="1"/>
    <col min="13" max="14" width="9" bestFit="1" customWidth="1"/>
    <col min="15" max="15" width="8.73046875" bestFit="1" customWidth="1"/>
    <col min="16" max="16" width="9.73046875" bestFit="1" customWidth="1"/>
    <col min="17" max="17" width="11.73046875" bestFit="1" customWidth="1"/>
    <col min="18" max="18" width="5.19921875" bestFit="1" customWidth="1"/>
    <col min="19" max="19" width="16.53125" customWidth="1"/>
    <col min="20" max="20" width="32" bestFit="1" customWidth="1"/>
    <col min="21" max="21" width="15.6640625" bestFit="1" customWidth="1"/>
  </cols>
  <sheetData>
    <row r="1" spans="1:21" ht="14.65" thickBot="1" x14ac:dyDescent="0.5"/>
    <row r="2" spans="1:21" ht="18" x14ac:dyDescent="0.55000000000000004">
      <c r="A2" s="276" t="s">
        <v>73</v>
      </c>
      <c r="B2" s="277"/>
      <c r="C2" s="277"/>
      <c r="D2" s="277"/>
      <c r="E2" s="277"/>
      <c r="F2" s="277"/>
      <c r="G2" s="277"/>
      <c r="H2" s="277"/>
      <c r="I2" s="277"/>
      <c r="J2" s="277"/>
      <c r="K2" s="278"/>
    </row>
    <row r="3" spans="1:21" ht="14.65" thickBot="1" x14ac:dyDescent="0.5">
      <c r="A3" s="37"/>
      <c r="B3" s="36"/>
      <c r="C3" s="36"/>
      <c r="D3" s="36"/>
      <c r="E3" s="36"/>
      <c r="F3" s="36"/>
      <c r="G3" s="36"/>
      <c r="H3" s="36"/>
      <c r="I3" s="36"/>
      <c r="J3" s="36"/>
      <c r="K3" s="38"/>
    </row>
    <row r="4" spans="1:21" x14ac:dyDescent="0.45">
      <c r="A4" s="37"/>
      <c r="B4" s="36"/>
      <c r="C4" s="36"/>
      <c r="D4" s="36"/>
      <c r="E4" s="36"/>
      <c r="F4" s="36"/>
      <c r="G4" s="36"/>
      <c r="H4" s="36"/>
      <c r="I4" s="36"/>
      <c r="J4" s="36"/>
      <c r="K4" s="38"/>
      <c r="T4" s="103" t="s">
        <v>21</v>
      </c>
      <c r="U4" s="77" t="s">
        <v>18</v>
      </c>
    </row>
    <row r="5" spans="1:21" x14ac:dyDescent="0.45">
      <c r="A5" s="37"/>
      <c r="B5" s="36"/>
      <c r="C5" s="36"/>
      <c r="D5" s="36"/>
      <c r="E5" s="36"/>
      <c r="F5" s="36"/>
      <c r="G5" s="36"/>
      <c r="H5" s="36"/>
      <c r="I5" s="36"/>
      <c r="J5" s="36"/>
      <c r="K5" s="38"/>
      <c r="T5" s="37">
        <v>1</v>
      </c>
      <c r="U5" s="38">
        <f>J18</f>
        <v>0.63026040430308039</v>
      </c>
    </row>
    <row r="6" spans="1:21" x14ac:dyDescent="0.45">
      <c r="A6" s="37"/>
      <c r="B6" s="36"/>
      <c r="C6" s="36"/>
      <c r="D6" s="36"/>
      <c r="E6" s="36"/>
      <c r="F6" s="36"/>
      <c r="G6" s="36"/>
      <c r="H6" s="36"/>
      <c r="I6" s="36"/>
      <c r="J6" s="36"/>
      <c r="K6" s="38"/>
      <c r="T6" s="37">
        <v>1</v>
      </c>
      <c r="U6" s="38">
        <f>J20</f>
        <v>0.84271103892103683</v>
      </c>
    </row>
    <row r="7" spans="1:21" x14ac:dyDescent="0.45">
      <c r="A7" s="37"/>
      <c r="B7" s="36"/>
      <c r="C7" s="36"/>
      <c r="D7" s="36"/>
      <c r="E7" s="36"/>
      <c r="F7" s="36"/>
      <c r="G7" s="36"/>
      <c r="H7" s="36"/>
      <c r="I7" s="36"/>
      <c r="J7" s="36"/>
      <c r="K7" s="38"/>
      <c r="T7" s="37">
        <v>1</v>
      </c>
      <c r="U7" s="104">
        <f>Q30</f>
        <v>0.69045726335897739</v>
      </c>
    </row>
    <row r="8" spans="1:21" ht="14.65" thickBot="1" x14ac:dyDescent="0.5">
      <c r="A8" s="37"/>
      <c r="B8" s="36"/>
      <c r="C8" s="36"/>
      <c r="D8" s="36"/>
      <c r="E8" s="36"/>
      <c r="F8" s="36"/>
      <c r="G8" s="36"/>
      <c r="H8" s="36"/>
      <c r="I8" s="36"/>
      <c r="J8" s="36"/>
      <c r="K8" s="38"/>
      <c r="T8" s="87">
        <v>1</v>
      </c>
      <c r="U8" s="105">
        <f>Q32</f>
        <v>0.74908364396399063</v>
      </c>
    </row>
    <row r="9" spans="1:21" ht="14.65" thickBot="1" x14ac:dyDescent="0.5">
      <c r="A9" s="37"/>
      <c r="B9" s="36"/>
      <c r="C9" s="36"/>
      <c r="D9" s="36"/>
      <c r="E9" s="36"/>
      <c r="F9" s="36"/>
      <c r="G9" s="36"/>
      <c r="H9" s="36"/>
      <c r="I9" s="36"/>
      <c r="J9" s="36"/>
      <c r="K9" s="38"/>
      <c r="L9" s="275" t="s">
        <v>164</v>
      </c>
      <c r="M9" s="273"/>
      <c r="N9" s="273"/>
      <c r="O9" s="274"/>
    </row>
    <row r="10" spans="1:21" x14ac:dyDescent="0.45">
      <c r="A10" s="37"/>
      <c r="B10" s="36"/>
      <c r="C10" s="36"/>
      <c r="D10" s="36"/>
      <c r="E10" s="36"/>
      <c r="F10" s="36"/>
      <c r="G10" s="36"/>
      <c r="H10" s="36"/>
      <c r="I10" s="36"/>
      <c r="J10" s="36"/>
      <c r="K10" s="38"/>
    </row>
    <row r="11" spans="1:21" x14ac:dyDescent="0.45">
      <c r="A11" s="37"/>
      <c r="B11" s="36"/>
      <c r="C11" s="36"/>
      <c r="D11" s="36"/>
      <c r="E11" s="36"/>
      <c r="F11" s="36"/>
      <c r="G11" s="36"/>
      <c r="H11" s="36"/>
      <c r="I11" s="36"/>
      <c r="J11" s="36"/>
      <c r="K11" s="38"/>
      <c r="L11" s="20" t="s">
        <v>168</v>
      </c>
      <c r="T11" s="9" t="s">
        <v>63</v>
      </c>
      <c r="U11" s="5" t="s">
        <v>20</v>
      </c>
    </row>
    <row r="12" spans="1:21" x14ac:dyDescent="0.45">
      <c r="A12" s="37"/>
      <c r="B12" s="36"/>
      <c r="C12" s="36"/>
      <c r="D12" s="36"/>
      <c r="E12" s="36"/>
      <c r="F12" s="36"/>
      <c r="G12" s="36"/>
      <c r="H12" s="36"/>
      <c r="I12" s="36"/>
      <c r="J12" s="36"/>
      <c r="K12" s="38"/>
      <c r="L12" t="s">
        <v>165</v>
      </c>
      <c r="T12" s="9"/>
      <c r="U12" s="5"/>
    </row>
    <row r="13" spans="1:21" ht="14.65" thickBot="1" x14ac:dyDescent="0.5">
      <c r="A13" s="37"/>
      <c r="B13" s="36"/>
      <c r="C13" s="36"/>
      <c r="D13" s="36"/>
      <c r="E13" s="36"/>
      <c r="F13" s="36"/>
      <c r="G13" s="36"/>
      <c r="H13" s="36"/>
      <c r="I13" s="36"/>
      <c r="J13" s="36"/>
      <c r="K13" s="38"/>
      <c r="L13" t="s">
        <v>169</v>
      </c>
      <c r="T13" s="9" t="s">
        <v>64</v>
      </c>
      <c r="U13" s="5" t="s">
        <v>18</v>
      </c>
    </row>
    <row r="14" spans="1:21" x14ac:dyDescent="0.45">
      <c r="A14" s="11"/>
      <c r="E14" t="s">
        <v>145</v>
      </c>
      <c r="F14" t="s">
        <v>146</v>
      </c>
      <c r="G14" s="34" t="s">
        <v>16</v>
      </c>
      <c r="H14" s="94" t="s">
        <v>140</v>
      </c>
      <c r="K14" s="15"/>
      <c r="L14" t="s">
        <v>166</v>
      </c>
      <c r="T14" s="9" t="s">
        <v>65</v>
      </c>
      <c r="U14" s="5" t="s">
        <v>65</v>
      </c>
    </row>
    <row r="15" spans="1:21" x14ac:dyDescent="0.45">
      <c r="A15" s="11"/>
      <c r="B15" s="39" t="s">
        <v>141</v>
      </c>
      <c r="C15" t="s">
        <v>142</v>
      </c>
      <c r="D15" t="s">
        <v>15</v>
      </c>
      <c r="E15">
        <v>1815.4259999999999</v>
      </c>
      <c r="F15">
        <v>5606.5810000000001</v>
      </c>
      <c r="G15" s="86">
        <f>E15+F15</f>
        <v>7422.0069999999996</v>
      </c>
      <c r="H15" s="95">
        <v>7546.5389999999998</v>
      </c>
      <c r="I15">
        <f>G15/H15</f>
        <v>0.98349813073251191</v>
      </c>
      <c r="J15">
        <f>I15/I15</f>
        <v>1</v>
      </c>
      <c r="K15" s="15"/>
      <c r="L15" t="s">
        <v>167</v>
      </c>
      <c r="T15" s="9" t="s">
        <v>66</v>
      </c>
      <c r="U15" s="5" t="s">
        <v>21</v>
      </c>
    </row>
    <row r="16" spans="1:21" x14ac:dyDescent="0.45">
      <c r="A16" s="11"/>
      <c r="B16" s="39"/>
      <c r="C16" t="s">
        <v>142</v>
      </c>
      <c r="D16" t="s">
        <v>16</v>
      </c>
      <c r="E16">
        <v>1525.134</v>
      </c>
      <c r="F16">
        <v>5234.8410000000003</v>
      </c>
      <c r="G16" s="86">
        <f t="shared" ref="G16:G20" si="0">E16+F16</f>
        <v>6759.9750000000004</v>
      </c>
      <c r="H16" s="95">
        <v>9133.8819999999996</v>
      </c>
      <c r="I16">
        <f t="shared" ref="I16:I20" si="1">G16/H16</f>
        <v>0.74009878822607966</v>
      </c>
      <c r="J16">
        <f>I16/I15</f>
        <v>0.7525167207738892</v>
      </c>
      <c r="K16" s="15"/>
      <c r="T16" s="9"/>
      <c r="U16" s="5"/>
    </row>
    <row r="17" spans="1:21" x14ac:dyDescent="0.45">
      <c r="A17" s="11"/>
      <c r="B17" s="39"/>
      <c r="C17" t="s">
        <v>143</v>
      </c>
      <c r="D17" t="s">
        <v>15</v>
      </c>
      <c r="E17">
        <v>7640.6310000000003</v>
      </c>
      <c r="G17" s="86">
        <f t="shared" si="0"/>
        <v>7640.6310000000003</v>
      </c>
      <c r="H17" s="95">
        <v>9407.0040000000008</v>
      </c>
      <c r="I17">
        <f t="shared" si="1"/>
        <v>0.81222788892191389</v>
      </c>
      <c r="J17">
        <f>I17/I17</f>
        <v>1</v>
      </c>
      <c r="K17" s="15"/>
      <c r="T17" s="9" t="s">
        <v>157</v>
      </c>
      <c r="U17" s="5"/>
    </row>
    <row r="18" spans="1:21" x14ac:dyDescent="0.45">
      <c r="A18" s="11"/>
      <c r="B18" s="39"/>
      <c r="C18" t="s">
        <v>143</v>
      </c>
      <c r="D18" t="s">
        <v>16</v>
      </c>
      <c r="E18">
        <v>4349.8320000000003</v>
      </c>
      <c r="G18" s="86">
        <f t="shared" si="0"/>
        <v>4349.8320000000003</v>
      </c>
      <c r="H18" s="95">
        <v>8497.1749999999993</v>
      </c>
      <c r="I18">
        <f t="shared" si="1"/>
        <v>0.51191507765816291</v>
      </c>
      <c r="J18">
        <f>I18/I17</f>
        <v>0.63026040430308039</v>
      </c>
      <c r="K18" s="15"/>
      <c r="T18" s="9" t="s">
        <v>39</v>
      </c>
      <c r="U18" s="5">
        <v>9.1999999999999998E-3</v>
      </c>
    </row>
    <row r="19" spans="1:21" x14ac:dyDescent="0.45">
      <c r="A19" s="11"/>
      <c r="B19" s="39" t="s">
        <v>144</v>
      </c>
      <c r="C19" t="s">
        <v>143</v>
      </c>
      <c r="D19" t="s">
        <v>15</v>
      </c>
      <c r="E19">
        <v>1685.4259999999999</v>
      </c>
      <c r="F19">
        <v>4870.8410000000003</v>
      </c>
      <c r="G19" s="86">
        <f t="shared" si="0"/>
        <v>6556.2669999999998</v>
      </c>
      <c r="H19" s="95">
        <v>8479.3469999999998</v>
      </c>
      <c r="I19">
        <f t="shared" si="1"/>
        <v>0.77320423376941649</v>
      </c>
      <c r="J19">
        <f>I19/I19</f>
        <v>1</v>
      </c>
      <c r="K19" s="15"/>
      <c r="T19" s="9" t="s">
        <v>5</v>
      </c>
      <c r="U19" s="5" t="s">
        <v>7</v>
      </c>
    </row>
    <row r="20" spans="1:21" x14ac:dyDescent="0.45">
      <c r="A20" s="11"/>
      <c r="B20" s="39"/>
      <c r="C20" t="s">
        <v>143</v>
      </c>
      <c r="D20" t="s">
        <v>16</v>
      </c>
      <c r="E20">
        <v>1359.598</v>
      </c>
      <c r="F20">
        <v>4500.9620000000004</v>
      </c>
      <c r="G20" s="86">
        <f t="shared" si="0"/>
        <v>5860.56</v>
      </c>
      <c r="H20" s="95">
        <v>8994.2759999999998</v>
      </c>
      <c r="I20">
        <f t="shared" si="1"/>
        <v>0.65158774313796919</v>
      </c>
      <c r="J20">
        <f>I20/I19</f>
        <v>0.84271103892103683</v>
      </c>
      <c r="K20" s="15"/>
      <c r="T20" s="9" t="s">
        <v>44</v>
      </c>
      <c r="U20" s="5" t="s">
        <v>10</v>
      </c>
    </row>
    <row r="21" spans="1:21" ht="14.65" thickBot="1" x14ac:dyDescent="0.5">
      <c r="A21" s="13"/>
      <c r="B21" s="3"/>
      <c r="C21" s="3"/>
      <c r="D21" s="3"/>
      <c r="E21" s="3"/>
      <c r="F21" s="3"/>
      <c r="G21" s="3"/>
      <c r="H21" s="3"/>
      <c r="I21" s="3"/>
      <c r="J21" s="3"/>
      <c r="K21" s="16"/>
      <c r="T21" s="9" t="s">
        <v>45</v>
      </c>
      <c r="U21" s="5" t="s">
        <v>46</v>
      </c>
    </row>
    <row r="22" spans="1:21" ht="14.65" thickBot="1" x14ac:dyDescent="0.5">
      <c r="T22" s="9" t="s">
        <v>3</v>
      </c>
      <c r="U22" s="5" t="s">
        <v>155</v>
      </c>
    </row>
    <row r="23" spans="1:21" ht="18" x14ac:dyDescent="0.55000000000000004">
      <c r="A23" s="276" t="s">
        <v>1</v>
      </c>
      <c r="B23" s="277"/>
      <c r="C23" s="277"/>
      <c r="D23" s="277"/>
      <c r="E23" s="277"/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8"/>
      <c r="T23" s="9" t="s">
        <v>49</v>
      </c>
      <c r="U23" s="5">
        <v>4</v>
      </c>
    </row>
    <row r="24" spans="1:21" ht="14.65" thickBot="1" x14ac:dyDescent="0.5">
      <c r="A24" s="11"/>
      <c r="Q24" s="15"/>
      <c r="T24" s="9"/>
      <c r="U24" s="5"/>
    </row>
    <row r="25" spans="1:21" ht="14.65" thickBot="1" x14ac:dyDescent="0.5">
      <c r="A25" s="11"/>
      <c r="L25" s="11"/>
      <c r="M25" s="99"/>
      <c r="N25" s="96" t="s">
        <v>16</v>
      </c>
      <c r="O25" s="97" t="s">
        <v>147</v>
      </c>
      <c r="P25" s="279" t="s">
        <v>148</v>
      </c>
      <c r="Q25" s="280"/>
      <c r="T25" s="9" t="s">
        <v>158</v>
      </c>
      <c r="U25" s="5"/>
    </row>
    <row r="26" spans="1:21" x14ac:dyDescent="0.45">
      <c r="A26" s="11"/>
      <c r="L26" s="11" t="s">
        <v>73</v>
      </c>
      <c r="M26" s="20" t="s">
        <v>149</v>
      </c>
      <c r="N26" s="98">
        <v>9621.5720000000001</v>
      </c>
      <c r="O26" s="81">
        <v>7606.7309999999998</v>
      </c>
      <c r="P26">
        <f>N26/O26</f>
        <v>1.2648760683137079</v>
      </c>
      <c r="Q26" s="15"/>
      <c r="T26" s="9" t="s">
        <v>159</v>
      </c>
      <c r="U26" s="5">
        <v>-0.27200000000000002</v>
      </c>
    </row>
    <row r="27" spans="1:21" x14ac:dyDescent="0.45">
      <c r="A27" s="11"/>
      <c r="L27" s="11" t="s">
        <v>73</v>
      </c>
      <c r="M27" s="20" t="s">
        <v>150</v>
      </c>
      <c r="N27" s="98">
        <v>7597.5510000000004</v>
      </c>
      <c r="O27" s="81">
        <v>10841.338</v>
      </c>
      <c r="P27">
        <f>N27/O27</f>
        <v>0.7007945882694554</v>
      </c>
      <c r="Q27" s="12">
        <f>P27/P26</f>
        <v>0.5540420961586634</v>
      </c>
      <c r="T27" s="9" t="s">
        <v>160</v>
      </c>
      <c r="U27" s="5">
        <v>9.0550000000000005E-2</v>
      </c>
    </row>
    <row r="28" spans="1:21" x14ac:dyDescent="0.45">
      <c r="A28" s="11"/>
      <c r="L28" s="11"/>
      <c r="M28" s="20"/>
      <c r="N28" s="98"/>
      <c r="O28" s="81"/>
      <c r="Q28" s="12"/>
      <c r="T28" s="9" t="s">
        <v>161</v>
      </c>
      <c r="U28" s="5">
        <v>4.5269999999999998E-2</v>
      </c>
    </row>
    <row r="29" spans="1:21" x14ac:dyDescent="0.45">
      <c r="A29" s="11"/>
      <c r="L29" s="11" t="s">
        <v>1</v>
      </c>
      <c r="M29" s="20" t="s">
        <v>151</v>
      </c>
      <c r="N29" s="98">
        <v>8066.0870000000004</v>
      </c>
      <c r="O29" s="81">
        <v>11277.51</v>
      </c>
      <c r="P29">
        <f>N29/O29</f>
        <v>0.71523651940898303</v>
      </c>
      <c r="Q29" s="15"/>
      <c r="T29" s="9" t="s">
        <v>12</v>
      </c>
      <c r="U29" s="5" t="s">
        <v>156</v>
      </c>
    </row>
    <row r="30" spans="1:21" x14ac:dyDescent="0.45">
      <c r="A30" s="11"/>
      <c r="L30" s="11" t="s">
        <v>1</v>
      </c>
      <c r="M30" s="20" t="s">
        <v>152</v>
      </c>
      <c r="N30" s="98">
        <v>6408.2380000000003</v>
      </c>
      <c r="O30" s="81">
        <v>12976.338</v>
      </c>
      <c r="P30">
        <f>N30/O30</f>
        <v>0.49384024984552655</v>
      </c>
      <c r="Q30" s="12">
        <f>P30/P29</f>
        <v>0.69045726335897739</v>
      </c>
      <c r="T30" s="9" t="s">
        <v>13</v>
      </c>
      <c r="U30" s="5">
        <v>0.92330000000000001</v>
      </c>
    </row>
    <row r="31" spans="1:21" x14ac:dyDescent="0.45">
      <c r="A31" s="11"/>
      <c r="L31" s="11" t="s">
        <v>1</v>
      </c>
      <c r="M31" s="20" t="s">
        <v>153</v>
      </c>
      <c r="N31" s="98">
        <v>9008.3799999999992</v>
      </c>
      <c r="O31" s="81">
        <v>8532.9030000000002</v>
      </c>
      <c r="P31">
        <f>N31/O31</f>
        <v>1.055722771019429</v>
      </c>
      <c r="Q31" s="12"/>
      <c r="T31" s="9"/>
      <c r="U31" s="5"/>
    </row>
    <row r="32" spans="1:21" ht="14.65" thickBot="1" x14ac:dyDescent="0.5">
      <c r="A32" s="11"/>
      <c r="L32" s="13" t="s">
        <v>1</v>
      </c>
      <c r="M32" s="100" t="s">
        <v>154</v>
      </c>
      <c r="N32" s="101">
        <v>7683.48</v>
      </c>
      <c r="O32" s="102">
        <v>9715.7819999999992</v>
      </c>
      <c r="P32" s="3">
        <f>N32/O32</f>
        <v>0.79082466033099552</v>
      </c>
      <c r="Q32" s="14">
        <f>P32/P31</f>
        <v>0.74908364396399063</v>
      </c>
      <c r="T32" s="9" t="s">
        <v>67</v>
      </c>
      <c r="U32" s="5"/>
    </row>
    <row r="33" spans="1:21" x14ac:dyDescent="0.45">
      <c r="A33" s="11"/>
      <c r="Q33" s="15"/>
      <c r="T33" s="9" t="s">
        <v>162</v>
      </c>
      <c r="U33" s="5" t="s">
        <v>163</v>
      </c>
    </row>
    <row r="34" spans="1:21" x14ac:dyDescent="0.45">
      <c r="A34" s="11"/>
      <c r="Q34" s="15"/>
      <c r="T34" s="9" t="s">
        <v>68</v>
      </c>
      <c r="U34" s="5"/>
    </row>
    <row r="35" spans="1:21" x14ac:dyDescent="0.45">
      <c r="A35" s="11"/>
      <c r="Q35" s="15"/>
      <c r="T35" s="9" t="s">
        <v>5</v>
      </c>
      <c r="U35" s="5"/>
    </row>
    <row r="36" spans="1:21" x14ac:dyDescent="0.45">
      <c r="A36" s="11"/>
      <c r="Q36" s="15"/>
      <c r="T36" s="9" t="s">
        <v>69</v>
      </c>
      <c r="U36" s="5"/>
    </row>
    <row r="37" spans="1:21" x14ac:dyDescent="0.45">
      <c r="A37" s="11"/>
      <c r="Q37" s="15"/>
    </row>
    <row r="38" spans="1:21" ht="14.65" thickBot="1" x14ac:dyDescent="0.5">
      <c r="A38" s="11"/>
      <c r="Q38" s="15"/>
    </row>
    <row r="39" spans="1:21" ht="14.65" thickBot="1" x14ac:dyDescent="0.5">
      <c r="A39" s="11"/>
      <c r="L39" s="272" t="s">
        <v>164</v>
      </c>
      <c r="M39" s="273"/>
      <c r="N39" s="273"/>
      <c r="O39" s="274"/>
      <c r="Q39" s="15"/>
    </row>
    <row r="40" spans="1:21" x14ac:dyDescent="0.45">
      <c r="A40" s="11"/>
      <c r="Q40" s="15"/>
    </row>
    <row r="41" spans="1:21" x14ac:dyDescent="0.45">
      <c r="A41" s="11"/>
      <c r="L41" s="20" t="s">
        <v>168</v>
      </c>
      <c r="Q41" s="15"/>
    </row>
    <row r="42" spans="1:21" x14ac:dyDescent="0.45">
      <c r="A42" s="11"/>
      <c r="L42" t="s">
        <v>165</v>
      </c>
      <c r="Q42" s="15"/>
    </row>
    <row r="43" spans="1:21" x14ac:dyDescent="0.45">
      <c r="A43" s="11"/>
      <c r="L43" t="s">
        <v>170</v>
      </c>
      <c r="Q43" s="15"/>
    </row>
    <row r="44" spans="1:21" x14ac:dyDescent="0.45">
      <c r="A44" s="11"/>
      <c r="L44" t="s">
        <v>171</v>
      </c>
      <c r="Q44" s="15"/>
    </row>
    <row r="45" spans="1:21" x14ac:dyDescent="0.45">
      <c r="A45" s="11"/>
      <c r="L45" t="s">
        <v>167</v>
      </c>
      <c r="Q45" s="15"/>
    </row>
    <row r="46" spans="1:21" x14ac:dyDescent="0.45">
      <c r="A46" s="11"/>
      <c r="Q46" s="15"/>
    </row>
    <row r="47" spans="1:21" x14ac:dyDescent="0.45">
      <c r="A47" s="11"/>
      <c r="Q47" s="15"/>
    </row>
    <row r="48" spans="1:21" x14ac:dyDescent="0.45">
      <c r="A48" s="11"/>
      <c r="Q48" s="15"/>
    </row>
    <row r="49" spans="1:17" ht="14.65" thickBot="1" x14ac:dyDescent="0.5">
      <c r="A49" s="1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16"/>
    </row>
  </sheetData>
  <mergeCells count="5">
    <mergeCell ref="L39:O39"/>
    <mergeCell ref="L9:O9"/>
    <mergeCell ref="A2:K2"/>
    <mergeCell ref="P25:Q25"/>
    <mergeCell ref="A23:Q2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67BAA-D422-48E6-9406-8865CEBDEFA1}">
  <dimension ref="B1:BY68"/>
  <sheetViews>
    <sheetView workbookViewId="0">
      <selection activeCell="AJ5" sqref="AJ5"/>
    </sheetView>
  </sheetViews>
  <sheetFormatPr defaultRowHeight="14.25" x14ac:dyDescent="0.45"/>
  <cols>
    <col min="2" max="2" width="13.33203125" bestFit="1" customWidth="1"/>
    <col min="3" max="3" width="9.53125" bestFit="1" customWidth="1"/>
    <col min="4" max="6" width="6.265625" bestFit="1" customWidth="1"/>
    <col min="7" max="9" width="5.265625" bestFit="1" customWidth="1"/>
    <col min="10" max="12" width="6.265625" bestFit="1" customWidth="1"/>
    <col min="13" max="15" width="5.265625" bestFit="1" customWidth="1"/>
    <col min="16" max="16" width="1.3984375" customWidth="1"/>
    <col min="17" max="28" width="6.265625" bestFit="1" customWidth="1"/>
    <col min="29" max="29" width="30.19921875" bestFit="1" customWidth="1"/>
    <col min="30" max="30" width="6.73046875" bestFit="1" customWidth="1"/>
    <col min="31" max="31" width="9.265625" customWidth="1"/>
    <col min="32" max="32" width="6.73046875" bestFit="1" customWidth="1"/>
    <col min="33" max="33" width="8.33203125" customWidth="1"/>
    <col min="34" max="34" width="6.73046875" bestFit="1" customWidth="1"/>
    <col min="35" max="35" width="9.265625" customWidth="1"/>
    <col min="36" max="41" width="6.73046875" bestFit="1" customWidth="1"/>
  </cols>
  <sheetData>
    <row r="1" spans="2:77" ht="14.65" thickBot="1" x14ac:dyDescent="0.5">
      <c r="B1" s="2"/>
      <c r="C1" s="2"/>
      <c r="D1" s="281" t="s">
        <v>213</v>
      </c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147"/>
      <c r="Q1" s="281" t="s">
        <v>212</v>
      </c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</row>
    <row r="2" spans="2:77" ht="14.65" thickBot="1" x14ac:dyDescent="0.5">
      <c r="B2" s="2"/>
      <c r="C2" s="2"/>
      <c r="D2" s="282" t="s">
        <v>197</v>
      </c>
      <c r="E2" s="283"/>
      <c r="F2" s="284"/>
      <c r="G2" s="282" t="s">
        <v>198</v>
      </c>
      <c r="H2" s="283"/>
      <c r="I2" s="284"/>
      <c r="J2" s="282" t="s">
        <v>199</v>
      </c>
      <c r="K2" s="283"/>
      <c r="L2" s="284"/>
      <c r="M2" s="282" t="s">
        <v>200</v>
      </c>
      <c r="N2" s="283"/>
      <c r="O2" s="284"/>
      <c r="P2" s="167"/>
      <c r="Q2" s="282" t="s">
        <v>197</v>
      </c>
      <c r="R2" s="283"/>
      <c r="S2" s="284"/>
      <c r="T2" s="282" t="s">
        <v>198</v>
      </c>
      <c r="U2" s="283"/>
      <c r="V2" s="284"/>
      <c r="W2" s="282" t="s">
        <v>199</v>
      </c>
      <c r="X2" s="283"/>
      <c r="Y2" s="284"/>
      <c r="Z2" s="282" t="s">
        <v>200</v>
      </c>
      <c r="AA2" s="283"/>
      <c r="AB2" s="284"/>
      <c r="AC2" s="2"/>
      <c r="AD2" s="288" t="s">
        <v>214</v>
      </c>
      <c r="AE2" s="285"/>
      <c r="AF2" s="285" t="s">
        <v>215</v>
      </c>
      <c r="AG2" s="285"/>
      <c r="AH2" s="285" t="s">
        <v>216</v>
      </c>
      <c r="AI2" s="285"/>
      <c r="AJ2" s="285" t="s">
        <v>217</v>
      </c>
      <c r="AK2" s="285"/>
      <c r="AL2" s="285" t="s">
        <v>218</v>
      </c>
      <c r="AM2" s="286"/>
      <c r="AN2" s="288" t="s">
        <v>224</v>
      </c>
      <c r="AO2" s="286"/>
    </row>
    <row r="3" spans="2:77" ht="14.65" thickBot="1" x14ac:dyDescent="0.5">
      <c r="B3" s="148"/>
      <c r="C3" s="149" t="s">
        <v>201</v>
      </c>
      <c r="D3" s="150">
        <v>1.31134</v>
      </c>
      <c r="E3" s="151">
        <v>7.8164730000000002</v>
      </c>
      <c r="F3" s="152">
        <v>14.304676000000001</v>
      </c>
      <c r="G3" s="150">
        <v>20.874919999999999</v>
      </c>
      <c r="H3" s="151">
        <v>27.352730999999999</v>
      </c>
      <c r="I3" s="152">
        <v>33.836210000000001</v>
      </c>
      <c r="J3" s="150">
        <v>40.398378999999998</v>
      </c>
      <c r="K3" s="151">
        <v>46.888666999999998</v>
      </c>
      <c r="L3" s="152">
        <v>53.383901999999999</v>
      </c>
      <c r="M3" s="150">
        <v>59.950760000000002</v>
      </c>
      <c r="N3" s="151">
        <v>66.452293999999995</v>
      </c>
      <c r="O3" s="152">
        <v>72.944665000000001</v>
      </c>
      <c r="P3" s="168"/>
      <c r="Q3" s="150">
        <v>1.31134</v>
      </c>
      <c r="R3" s="151">
        <v>7.8164730000000002</v>
      </c>
      <c r="S3" s="152">
        <v>14.304676000000001</v>
      </c>
      <c r="T3" s="150">
        <v>20.874919999999999</v>
      </c>
      <c r="U3" s="151">
        <v>27.352730999999999</v>
      </c>
      <c r="V3" s="152">
        <v>33.836210000000001</v>
      </c>
      <c r="W3" s="150">
        <v>40.398378999999998</v>
      </c>
      <c r="X3" s="151">
        <v>46.888666999999998</v>
      </c>
      <c r="Y3" s="152">
        <v>53.383901999999999</v>
      </c>
      <c r="Z3" s="150">
        <v>59.950760000000002</v>
      </c>
      <c r="AA3" s="151">
        <v>66.452293999999995</v>
      </c>
      <c r="AB3" s="152">
        <v>72.944665000000001</v>
      </c>
      <c r="AC3" s="174"/>
      <c r="AD3" s="175" t="s">
        <v>17</v>
      </c>
      <c r="AE3" s="176" t="s">
        <v>14</v>
      </c>
      <c r="AF3" s="175" t="s">
        <v>17</v>
      </c>
      <c r="AG3" s="176" t="s">
        <v>14</v>
      </c>
      <c r="AH3" s="175" t="s">
        <v>17</v>
      </c>
      <c r="AI3" s="176" t="s">
        <v>14</v>
      </c>
      <c r="AJ3" s="175" t="s">
        <v>17</v>
      </c>
      <c r="AK3" s="176" t="s">
        <v>14</v>
      </c>
      <c r="AL3" s="175" t="s">
        <v>17</v>
      </c>
      <c r="AM3" s="176" t="s">
        <v>14</v>
      </c>
      <c r="AN3" s="175" t="s">
        <v>17</v>
      </c>
      <c r="AO3" s="176" t="s">
        <v>14</v>
      </c>
    </row>
    <row r="4" spans="2:77" x14ac:dyDescent="0.45">
      <c r="B4" s="153" t="s">
        <v>202</v>
      </c>
      <c r="C4" s="154" t="s">
        <v>183</v>
      </c>
      <c r="D4" s="155">
        <v>25.460319999999999</v>
      </c>
      <c r="E4" s="155">
        <v>20.59956</v>
      </c>
      <c r="F4" s="156">
        <v>17.868189999999998</v>
      </c>
      <c r="G4" s="157">
        <v>10.262119999999999</v>
      </c>
      <c r="H4" s="155">
        <v>9.9998539999999991</v>
      </c>
      <c r="I4" s="156">
        <v>9.9466859999999997</v>
      </c>
      <c r="J4" s="157">
        <v>40.355460000000001</v>
      </c>
      <c r="K4" s="155">
        <v>40.39808</v>
      </c>
      <c r="L4" s="156">
        <v>38.833469999999998</v>
      </c>
      <c r="M4" s="157">
        <v>6.412471</v>
      </c>
      <c r="N4" s="155">
        <v>6.6646280000000004</v>
      </c>
      <c r="O4" s="156">
        <v>7.4080159999999999</v>
      </c>
      <c r="P4" s="169"/>
      <c r="Q4" s="155">
        <v>39.063470000000002</v>
      </c>
      <c r="R4" s="155">
        <v>40.030999999999999</v>
      </c>
      <c r="S4" s="156">
        <v>41.215719999999997</v>
      </c>
      <c r="T4" s="157">
        <v>46.41516</v>
      </c>
      <c r="U4" s="155">
        <v>47.584409999999998</v>
      </c>
      <c r="V4" s="156">
        <v>47.235140000000001</v>
      </c>
      <c r="W4" s="157">
        <v>47.965789999999998</v>
      </c>
      <c r="X4" s="155">
        <v>50.833550000000002</v>
      </c>
      <c r="Y4" s="156">
        <v>50.923369999999998</v>
      </c>
      <c r="Z4" s="157">
        <v>49.696280000000002</v>
      </c>
      <c r="AA4" s="155">
        <v>50.128169999999997</v>
      </c>
      <c r="AB4" s="156">
        <v>49.498739999999998</v>
      </c>
      <c r="AC4" s="35" t="s">
        <v>219</v>
      </c>
      <c r="AD4" s="177">
        <f>AVERAGE(D4:F4)-AVERAGE(M4:O4)</f>
        <v>14.480985</v>
      </c>
      <c r="AE4" s="178">
        <f>AVERAGE(D16:F16)-AVERAGE(M16:O16)</f>
        <v>4.2606039999999998</v>
      </c>
      <c r="AF4" s="177">
        <f>AVERAGE(D4:F4)-AVERAGE(G4:I4)</f>
        <v>11.239803333333333</v>
      </c>
      <c r="AG4" s="178">
        <f>AVERAGE(D16:F16)-AVERAGE(G16:I16)</f>
        <v>1.0126670000000004</v>
      </c>
      <c r="AH4" s="177">
        <f>AVERAGE(J4:L4)-AVERAGE(M4:O4)</f>
        <v>33.033964999999995</v>
      </c>
      <c r="AI4" s="178">
        <f>AVERAGE(J16:L16)-AVERAGE(M16:O16)</f>
        <v>9.5309439999999999</v>
      </c>
      <c r="AJ4" s="177">
        <f>AVERAGE(J4:L4)-AVERAGE(D4:F4)</f>
        <v>18.552979999999998</v>
      </c>
      <c r="AK4" s="178">
        <f>AVERAGE(J16:L16)-AVERAGE(D16:F16)</f>
        <v>5.27034</v>
      </c>
      <c r="AL4" s="177">
        <f>AVERAGE(G4:I4)-AVERAGE(M4:O4)</f>
        <v>3.2411816666666668</v>
      </c>
      <c r="AM4" s="178">
        <f>AVERAGE(G16:I16)-AVERAGE(M16:O16)</f>
        <v>3.2479369999999994</v>
      </c>
      <c r="AN4" s="177">
        <f>AVERAGE(Q4:S4)</f>
        <v>40.103396666666669</v>
      </c>
      <c r="AO4" s="178">
        <f>AVERAGE(Q16:S16)</f>
        <v>45.346206666666667</v>
      </c>
    </row>
    <row r="5" spans="2:77" x14ac:dyDescent="0.45">
      <c r="B5" s="153"/>
      <c r="C5" s="154" t="s">
        <v>184</v>
      </c>
      <c r="D5" s="155">
        <v>34.630240000000001</v>
      </c>
      <c r="E5" s="155">
        <v>29.91611</v>
      </c>
      <c r="F5" s="156">
        <v>28.862570000000002</v>
      </c>
      <c r="G5" s="157">
        <v>14.9328</v>
      </c>
      <c r="H5" s="155">
        <v>14.71688</v>
      </c>
      <c r="I5" s="156">
        <v>15.55034</v>
      </c>
      <c r="J5" s="157">
        <v>34.175519999999999</v>
      </c>
      <c r="K5" s="155">
        <v>32.542540000000002</v>
      </c>
      <c r="L5" s="156">
        <v>31.404150000000001</v>
      </c>
      <c r="M5" s="157">
        <v>10.20082</v>
      </c>
      <c r="N5" s="155">
        <v>11.119960000000001</v>
      </c>
      <c r="O5" s="156">
        <v>11.030200000000001</v>
      </c>
      <c r="P5" s="169"/>
      <c r="Q5" s="155">
        <v>64.113460000000003</v>
      </c>
      <c r="R5" s="155">
        <v>63.731560000000002</v>
      </c>
      <c r="S5" s="156">
        <v>64.003749999999997</v>
      </c>
      <c r="T5" s="157">
        <v>71.17962</v>
      </c>
      <c r="U5" s="155">
        <v>71.441879999999998</v>
      </c>
      <c r="V5" s="156">
        <v>70.572379999999995</v>
      </c>
      <c r="W5" s="157">
        <v>68.722819999999999</v>
      </c>
      <c r="X5" s="155">
        <v>72.979299999999995</v>
      </c>
      <c r="Y5" s="156">
        <v>73.465369999999993</v>
      </c>
      <c r="Z5" s="157">
        <v>72.602890000000002</v>
      </c>
      <c r="AA5" s="155">
        <v>71.806430000000006</v>
      </c>
      <c r="AB5" s="156">
        <v>71.487099999999998</v>
      </c>
      <c r="AC5" s="35"/>
      <c r="AD5" s="177">
        <f t="shared" ref="AD5:AD15" si="0">AVERAGE(D5:F5)-AVERAGE(M5:O5)</f>
        <v>20.352646666666672</v>
      </c>
      <c r="AE5" s="178">
        <f t="shared" ref="AE5:AE15" si="1">AVERAGE(D17:F17)-AVERAGE(M17:O17)</f>
        <v>5.9401379999999993</v>
      </c>
      <c r="AF5" s="177">
        <f t="shared" ref="AF5:AF15" si="2">AVERAGE(D5:F5)-AVERAGE(G5:I5)</f>
        <v>16.069633333333336</v>
      </c>
      <c r="AG5" s="178">
        <f t="shared" ref="AG5:AG15" si="3">AVERAGE(D17:F17)-AVERAGE(G17:I17)</f>
        <v>2.1354086666666667</v>
      </c>
      <c r="AH5" s="177">
        <f t="shared" ref="AH5:AH15" si="4">AVERAGE(J5:L5)-AVERAGE(M5:O5)</f>
        <v>21.923743333333341</v>
      </c>
      <c r="AI5" s="178">
        <f t="shared" ref="AI5:AI15" si="5">AVERAGE(J17:L17)-AVERAGE(M17:O17)</f>
        <v>7.2798056666666646</v>
      </c>
      <c r="AJ5" s="177">
        <f t="shared" ref="AJ5:AJ15" si="6">AVERAGE(J5:L5)-AVERAGE(D5:F5)</f>
        <v>1.5710966666666693</v>
      </c>
      <c r="AK5" s="178">
        <f t="shared" ref="AK5:AK15" si="7">AVERAGE(J17:L17)-AVERAGE(D17:F17)</f>
        <v>1.3396676666666654</v>
      </c>
      <c r="AL5" s="177">
        <f t="shared" ref="AL5:AL15" si="8">AVERAGE(G5:I5)-AVERAGE(M5:O5)</f>
        <v>4.2830133333333347</v>
      </c>
      <c r="AM5" s="178">
        <f t="shared" ref="AM5:AM15" si="9">AVERAGE(G17:I17)-AVERAGE(M17:O17)</f>
        <v>3.8047293333333325</v>
      </c>
      <c r="AN5" s="177">
        <f t="shared" ref="AN5:AN15" si="10">AVERAGE(Q5:S5)</f>
        <v>63.949590000000001</v>
      </c>
      <c r="AO5" s="178">
        <f t="shared" ref="AO5:AO15" si="11">AVERAGE(Q17:S17)</f>
        <v>55.622906666666665</v>
      </c>
    </row>
    <row r="6" spans="2:77" x14ac:dyDescent="0.45">
      <c r="B6" s="153"/>
      <c r="C6" s="154" t="s">
        <v>185</v>
      </c>
      <c r="D6" s="155">
        <v>14.753259999999999</v>
      </c>
      <c r="E6" s="155">
        <v>13.53546</v>
      </c>
      <c r="F6" s="156">
        <v>13.55443</v>
      </c>
      <c r="G6" s="157">
        <v>10.127370000000001</v>
      </c>
      <c r="H6" s="155">
        <v>10.791410000000001</v>
      </c>
      <c r="I6" s="156">
        <v>12.366580000000001</v>
      </c>
      <c r="J6" s="157">
        <v>31.57414</v>
      </c>
      <c r="K6" s="155">
        <v>27.853950000000001</v>
      </c>
      <c r="L6" s="156">
        <v>26.1677</v>
      </c>
      <c r="M6" s="157">
        <v>6.424499</v>
      </c>
      <c r="N6" s="155">
        <v>7.2978880000000004</v>
      </c>
      <c r="O6" s="156">
        <v>7.1980560000000002</v>
      </c>
      <c r="P6" s="169"/>
      <c r="Q6" s="155">
        <v>49.139940000000003</v>
      </c>
      <c r="R6" s="155">
        <v>46.989649999999997</v>
      </c>
      <c r="S6" s="156">
        <v>47.249070000000003</v>
      </c>
      <c r="T6" s="157">
        <v>50.166049999999998</v>
      </c>
      <c r="U6" s="155">
        <v>51.061230000000002</v>
      </c>
      <c r="V6" s="156">
        <v>50.766300000000001</v>
      </c>
      <c r="W6" s="157">
        <v>45.927250000000001</v>
      </c>
      <c r="X6" s="155">
        <v>48.07591</v>
      </c>
      <c r="Y6" s="156">
        <v>48.326520000000002</v>
      </c>
      <c r="Z6" s="157">
        <v>45.26397</v>
      </c>
      <c r="AA6" s="155">
        <v>45.106140000000003</v>
      </c>
      <c r="AB6" s="156">
        <v>45.201900000000002</v>
      </c>
      <c r="AC6" s="35"/>
      <c r="AD6" s="177">
        <f t="shared" si="0"/>
        <v>6.9742356666666643</v>
      </c>
      <c r="AE6" s="178">
        <f t="shared" si="1"/>
        <v>1.3321559999999995</v>
      </c>
      <c r="AF6" s="177">
        <f t="shared" si="2"/>
        <v>2.8525966666666633</v>
      </c>
      <c r="AG6" s="178">
        <f t="shared" si="3"/>
        <v>0.55878333333333252</v>
      </c>
      <c r="AH6" s="177">
        <f t="shared" si="4"/>
        <v>21.558449</v>
      </c>
      <c r="AI6" s="178">
        <f t="shared" si="5"/>
        <v>2.3350106666666663</v>
      </c>
      <c r="AJ6" s="177">
        <f t="shared" si="6"/>
        <v>14.584213333333334</v>
      </c>
      <c r="AK6" s="178">
        <f t="shared" si="7"/>
        <v>1.0028546666666669</v>
      </c>
      <c r="AL6" s="177">
        <f t="shared" si="8"/>
        <v>4.1216390000000009</v>
      </c>
      <c r="AM6" s="178">
        <f t="shared" si="9"/>
        <v>0.77337266666666693</v>
      </c>
      <c r="AN6" s="177">
        <f t="shared" si="10"/>
        <v>47.792886666666675</v>
      </c>
      <c r="AO6" s="178">
        <f t="shared" si="11"/>
        <v>52.919606666666674</v>
      </c>
    </row>
    <row r="7" spans="2:77" x14ac:dyDescent="0.45">
      <c r="B7" s="153"/>
      <c r="C7" s="154" t="s">
        <v>186</v>
      </c>
      <c r="D7" s="155">
        <v>26.22616</v>
      </c>
      <c r="E7" s="155">
        <v>20.742460000000001</v>
      </c>
      <c r="F7" s="156">
        <v>18.68327</v>
      </c>
      <c r="G7" s="157">
        <v>9.4360949999999999</v>
      </c>
      <c r="H7" s="155">
        <v>8.8341729999999998</v>
      </c>
      <c r="I7" s="156">
        <v>9.9286659999999998</v>
      </c>
      <c r="J7" s="157">
        <v>32.883240000000001</v>
      </c>
      <c r="K7" s="155">
        <v>32.078049999999998</v>
      </c>
      <c r="L7" s="156">
        <v>30.985330000000001</v>
      </c>
      <c r="M7" s="157">
        <v>6.9718119999999999</v>
      </c>
      <c r="N7" s="155">
        <v>7.5694499999999998</v>
      </c>
      <c r="O7" s="156">
        <v>7.7780370000000003</v>
      </c>
      <c r="P7" s="169"/>
      <c r="Q7" s="155">
        <v>42.054479999999998</v>
      </c>
      <c r="R7" s="155">
        <v>41.509459999999997</v>
      </c>
      <c r="S7" s="156">
        <v>42.23912</v>
      </c>
      <c r="T7" s="157">
        <v>50.140569999999997</v>
      </c>
      <c r="U7" s="155">
        <v>50.733899999999998</v>
      </c>
      <c r="V7" s="156">
        <v>51.019260000000003</v>
      </c>
      <c r="W7" s="157">
        <v>50.088279999999997</v>
      </c>
      <c r="X7" s="155">
        <v>53.428130000000003</v>
      </c>
      <c r="Y7" s="156">
        <v>53.109639999999999</v>
      </c>
      <c r="Z7" s="157">
        <v>51.846629999999998</v>
      </c>
      <c r="AA7" s="155">
        <v>51.79513</v>
      </c>
      <c r="AB7" s="156">
        <v>51.712980000000002</v>
      </c>
      <c r="AC7" s="35"/>
      <c r="AD7" s="177">
        <f t="shared" si="0"/>
        <v>14.444197000000003</v>
      </c>
      <c r="AE7" s="178">
        <f t="shared" si="1"/>
        <v>5.72851</v>
      </c>
      <c r="AF7" s="177">
        <f t="shared" si="2"/>
        <v>12.48431866666667</v>
      </c>
      <c r="AG7" s="178">
        <f t="shared" si="3"/>
        <v>1.855132666666667</v>
      </c>
      <c r="AH7" s="177">
        <f t="shared" si="4"/>
        <v>24.542440333333332</v>
      </c>
      <c r="AI7" s="178">
        <f t="shared" si="5"/>
        <v>6.8208976666666672</v>
      </c>
      <c r="AJ7" s="177">
        <f t="shared" si="6"/>
        <v>10.098243333333329</v>
      </c>
      <c r="AK7" s="178">
        <f t="shared" si="7"/>
        <v>1.0923876666666672</v>
      </c>
      <c r="AL7" s="177">
        <f t="shared" si="8"/>
        <v>1.9598783333333332</v>
      </c>
      <c r="AM7" s="178">
        <f t="shared" si="9"/>
        <v>3.873377333333333</v>
      </c>
      <c r="AN7" s="177">
        <f t="shared" si="10"/>
        <v>41.934353333333334</v>
      </c>
      <c r="AO7" s="178">
        <f t="shared" si="11"/>
        <v>56.447296666666666</v>
      </c>
    </row>
    <row r="8" spans="2:77" x14ac:dyDescent="0.45">
      <c r="B8" s="153"/>
      <c r="C8" s="154" t="s">
        <v>203</v>
      </c>
      <c r="D8" s="155">
        <v>21.714269999999999</v>
      </c>
      <c r="E8" s="155">
        <v>19.340050000000002</v>
      </c>
      <c r="F8" s="156">
        <v>18.765329999999999</v>
      </c>
      <c r="G8" s="157">
        <v>7.9506370000000004</v>
      </c>
      <c r="H8" s="155">
        <v>8.2969899999999992</v>
      </c>
      <c r="I8" s="156">
        <v>8.8261129999999994</v>
      </c>
      <c r="J8" s="157">
        <v>38.419469999999997</v>
      </c>
      <c r="K8" s="155">
        <v>35.209240000000001</v>
      </c>
      <c r="L8" s="156">
        <v>34.119950000000003</v>
      </c>
      <c r="M8" s="157">
        <v>5.7767330000000001</v>
      </c>
      <c r="N8" s="155">
        <v>6.8095340000000002</v>
      </c>
      <c r="O8" s="156">
        <v>6.9089410000000004</v>
      </c>
      <c r="P8" s="169"/>
      <c r="Q8" s="155">
        <v>48.513620000000003</v>
      </c>
      <c r="R8" s="155">
        <v>48.42801</v>
      </c>
      <c r="S8" s="156">
        <v>49.058100000000003</v>
      </c>
      <c r="T8" s="157">
        <v>56.243429999999996</v>
      </c>
      <c r="U8" s="155">
        <v>57.481169999999999</v>
      </c>
      <c r="V8" s="156">
        <v>56.898139999999998</v>
      </c>
      <c r="W8" s="157">
        <v>52.282910000000001</v>
      </c>
      <c r="X8" s="155">
        <v>54.746070000000003</v>
      </c>
      <c r="Y8" s="156">
        <v>55.566200000000002</v>
      </c>
      <c r="Z8" s="157">
        <v>54.085239999999999</v>
      </c>
      <c r="AA8" s="155">
        <v>53.707999999999998</v>
      </c>
      <c r="AB8" s="156">
        <v>53.66807</v>
      </c>
      <c r="AC8" s="35"/>
      <c r="AD8" s="177">
        <f t="shared" si="0"/>
        <v>13.441480666666667</v>
      </c>
      <c r="AE8" s="178">
        <f t="shared" si="1"/>
        <v>4.6795559999999998</v>
      </c>
      <c r="AF8" s="177">
        <f t="shared" si="2"/>
        <v>11.58197</v>
      </c>
      <c r="AG8" s="178">
        <f t="shared" si="3"/>
        <v>0.6371709999999986</v>
      </c>
      <c r="AH8" s="177">
        <f t="shared" si="4"/>
        <v>29.417817333333335</v>
      </c>
      <c r="AI8" s="178">
        <f t="shared" si="5"/>
        <v>4.1281533333333336</v>
      </c>
      <c r="AJ8" s="177">
        <f t="shared" si="6"/>
        <v>15.976336666666668</v>
      </c>
      <c r="AK8" s="178">
        <f t="shared" si="7"/>
        <v>-0.55140266666666626</v>
      </c>
      <c r="AL8" s="177">
        <f t="shared" si="8"/>
        <v>1.8595106666666679</v>
      </c>
      <c r="AM8" s="178">
        <f t="shared" si="9"/>
        <v>4.0423850000000012</v>
      </c>
      <c r="AN8" s="177">
        <f t="shared" si="10"/>
        <v>48.666576666666664</v>
      </c>
      <c r="AO8" s="178">
        <f t="shared" si="11"/>
        <v>46.803066666666666</v>
      </c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</row>
    <row r="9" spans="2:77" x14ac:dyDescent="0.45">
      <c r="B9" s="153"/>
      <c r="C9" s="158" t="s">
        <v>204</v>
      </c>
      <c r="D9" s="155">
        <v>15.61098</v>
      </c>
      <c r="E9" s="155">
        <v>13.21111</v>
      </c>
      <c r="F9" s="156">
        <v>13.066610000000001</v>
      </c>
      <c r="G9" s="157">
        <v>4.8798830000000004</v>
      </c>
      <c r="H9" s="155">
        <v>4.7912189999999999</v>
      </c>
      <c r="I9" s="156">
        <v>5.7448509999999997</v>
      </c>
      <c r="J9" s="157">
        <v>34.080550000000002</v>
      </c>
      <c r="K9" s="155">
        <v>29.41272</v>
      </c>
      <c r="L9" s="156">
        <v>28.386769999999999</v>
      </c>
      <c r="M9" s="157">
        <v>3.3459180000000002</v>
      </c>
      <c r="N9" s="155">
        <v>3.8197160000000001</v>
      </c>
      <c r="O9" s="156">
        <v>3.2366060000000001</v>
      </c>
      <c r="P9" s="169"/>
      <c r="Q9" s="155">
        <v>28.731809999999999</v>
      </c>
      <c r="R9" s="155">
        <v>28.775459999999999</v>
      </c>
      <c r="S9" s="156">
        <v>29.13578</v>
      </c>
      <c r="T9" s="157">
        <v>34.813830000000003</v>
      </c>
      <c r="U9" s="155">
        <v>35.574190000000002</v>
      </c>
      <c r="V9" s="156">
        <v>35.933259999999997</v>
      </c>
      <c r="W9" s="157">
        <v>35.300409999999999</v>
      </c>
      <c r="X9" s="155">
        <v>36.365139999999997</v>
      </c>
      <c r="Y9" s="156">
        <v>36.493250000000003</v>
      </c>
      <c r="Z9" s="157">
        <v>35.379829999999998</v>
      </c>
      <c r="AA9" s="155">
        <v>35.212789999999998</v>
      </c>
      <c r="AB9" s="156">
        <v>35.394329999999997</v>
      </c>
      <c r="AC9" s="179"/>
      <c r="AD9" s="180">
        <f t="shared" si="0"/>
        <v>10.495486666666666</v>
      </c>
      <c r="AE9" s="181">
        <f t="shared" si="1"/>
        <v>7.7012386666666686</v>
      </c>
      <c r="AF9" s="180">
        <f t="shared" si="2"/>
        <v>8.8242489999999982</v>
      </c>
      <c r="AG9" s="181">
        <f t="shared" si="3"/>
        <v>2.7264076666666686</v>
      </c>
      <c r="AH9" s="180">
        <f t="shared" si="4"/>
        <v>27.159266666666671</v>
      </c>
      <c r="AI9" s="181">
        <f t="shared" si="5"/>
        <v>7.3103270000000009</v>
      </c>
      <c r="AJ9" s="180">
        <f t="shared" si="6"/>
        <v>16.663780000000003</v>
      </c>
      <c r="AK9" s="181">
        <f t="shared" si="7"/>
        <v>-0.39091166666666766</v>
      </c>
      <c r="AL9" s="180">
        <f t="shared" si="8"/>
        <v>1.6712376666666668</v>
      </c>
      <c r="AM9" s="181">
        <f t="shared" si="9"/>
        <v>4.974831</v>
      </c>
      <c r="AN9" s="177">
        <f t="shared" si="10"/>
        <v>28.881016666666667</v>
      </c>
      <c r="AO9" s="178">
        <f t="shared" si="11"/>
        <v>62.126866666666665</v>
      </c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2:77" x14ac:dyDescent="0.45">
      <c r="B10" s="153"/>
      <c r="C10" s="159" t="s">
        <v>205</v>
      </c>
      <c r="D10" s="155">
        <v>148.52959999999999</v>
      </c>
      <c r="E10" s="155">
        <v>142.2637</v>
      </c>
      <c r="F10" s="156">
        <v>141.1798</v>
      </c>
      <c r="G10" s="157">
        <v>46.233130000000003</v>
      </c>
      <c r="H10" s="155">
        <v>47.052289999999999</v>
      </c>
      <c r="I10" s="156">
        <v>49.623800000000003</v>
      </c>
      <c r="J10" s="157">
        <v>407.65339999999998</v>
      </c>
      <c r="K10" s="155">
        <v>424.27499999999998</v>
      </c>
      <c r="L10" s="156">
        <v>433.8125</v>
      </c>
      <c r="M10" s="157">
        <v>19.638680000000001</v>
      </c>
      <c r="N10" s="155">
        <v>23.342919999999999</v>
      </c>
      <c r="O10" s="156">
        <v>24.453749999999999</v>
      </c>
      <c r="P10" s="169"/>
      <c r="Q10" s="155">
        <v>102.904</v>
      </c>
      <c r="R10" s="155">
        <v>102.307</v>
      </c>
      <c r="S10" s="156">
        <v>101.85939999999999</v>
      </c>
      <c r="T10" s="157">
        <v>122.1439</v>
      </c>
      <c r="U10" s="155">
        <v>121.342</v>
      </c>
      <c r="V10" s="156">
        <v>123.1024</v>
      </c>
      <c r="W10" s="157">
        <v>115.6568</v>
      </c>
      <c r="X10" s="155">
        <v>118.4123</v>
      </c>
      <c r="Y10" s="156">
        <v>119.9469</v>
      </c>
      <c r="Z10" s="157">
        <v>115.6435</v>
      </c>
      <c r="AA10" s="155">
        <v>111.0774</v>
      </c>
      <c r="AB10" s="156">
        <v>116.26349999999999</v>
      </c>
      <c r="AC10" s="182" t="s">
        <v>220</v>
      </c>
      <c r="AD10" s="183">
        <f t="shared" si="0"/>
        <v>121.51258333333332</v>
      </c>
      <c r="AE10" s="184">
        <f t="shared" si="1"/>
        <v>27.268060333333338</v>
      </c>
      <c r="AF10" s="183">
        <f t="shared" si="2"/>
        <v>96.354626666666661</v>
      </c>
      <c r="AG10" s="184">
        <f t="shared" si="3"/>
        <v>13.785500000000006</v>
      </c>
      <c r="AH10" s="183">
        <f t="shared" si="4"/>
        <v>399.43518333333333</v>
      </c>
      <c r="AI10" s="184">
        <f t="shared" si="5"/>
        <v>52.415470333333325</v>
      </c>
      <c r="AJ10" s="183">
        <f t="shared" si="6"/>
        <v>277.92259999999999</v>
      </c>
      <c r="AK10" s="184">
        <f t="shared" si="7"/>
        <v>25.147409999999986</v>
      </c>
      <c r="AL10" s="183">
        <f t="shared" si="8"/>
        <v>25.157956666666667</v>
      </c>
      <c r="AM10" s="184">
        <f t="shared" si="9"/>
        <v>13.482560333333332</v>
      </c>
      <c r="AN10" s="177">
        <f t="shared" si="10"/>
        <v>102.35680000000001</v>
      </c>
      <c r="AO10" s="178">
        <f t="shared" si="11"/>
        <v>103.02996666666667</v>
      </c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2:77" x14ac:dyDescent="0.45">
      <c r="B11" s="153"/>
      <c r="C11" s="154" t="s">
        <v>206</v>
      </c>
      <c r="D11" s="155">
        <v>105.15260000000001</v>
      </c>
      <c r="E11" s="155">
        <v>104.9396</v>
      </c>
      <c r="F11" s="156">
        <v>105.4554</v>
      </c>
      <c r="G11" s="157">
        <v>61.852980000000002</v>
      </c>
      <c r="H11" s="155">
        <v>46.639409999999998</v>
      </c>
      <c r="I11" s="156">
        <v>42.633159999999997</v>
      </c>
      <c r="J11" s="157">
        <v>255.958</v>
      </c>
      <c r="K11" s="155">
        <v>278.89120000000003</v>
      </c>
      <c r="L11" s="156">
        <v>287.15249999999997</v>
      </c>
      <c r="M11" s="157">
        <v>16.901230000000002</v>
      </c>
      <c r="N11" s="155">
        <v>20.099640000000001</v>
      </c>
      <c r="O11" s="156">
        <v>23.802389999999999</v>
      </c>
      <c r="P11" s="169"/>
      <c r="Q11" s="155">
        <v>103.94410000000001</v>
      </c>
      <c r="R11" s="155">
        <v>105.4242</v>
      </c>
      <c r="S11" s="156">
        <v>106.31959999999999</v>
      </c>
      <c r="T11" s="157">
        <v>118.1553</v>
      </c>
      <c r="U11" s="155">
        <v>119.79810000000001</v>
      </c>
      <c r="V11" s="156">
        <v>120.9308</v>
      </c>
      <c r="W11" s="157">
        <v>109.20950000000001</v>
      </c>
      <c r="X11" s="155">
        <v>112.7788</v>
      </c>
      <c r="Y11" s="156">
        <v>114.3723</v>
      </c>
      <c r="Z11" s="157">
        <v>108.9286</v>
      </c>
      <c r="AA11" s="155">
        <v>108.5502</v>
      </c>
      <c r="AB11" s="156">
        <v>108.48520000000001</v>
      </c>
      <c r="AC11" s="35"/>
      <c r="AD11" s="177">
        <f t="shared" si="0"/>
        <v>84.914779999999993</v>
      </c>
      <c r="AE11" s="178">
        <f t="shared" si="1"/>
        <v>4.3452359999999999</v>
      </c>
      <c r="AF11" s="177">
        <f t="shared" si="2"/>
        <v>54.807349999999992</v>
      </c>
      <c r="AG11" s="178">
        <f t="shared" si="3"/>
        <v>0.34818333333333307</v>
      </c>
      <c r="AH11" s="177">
        <f t="shared" si="4"/>
        <v>253.73281333333333</v>
      </c>
      <c r="AI11" s="178">
        <f t="shared" si="5"/>
        <v>11.898262666666669</v>
      </c>
      <c r="AJ11" s="177">
        <f t="shared" si="6"/>
        <v>168.81803333333335</v>
      </c>
      <c r="AK11" s="178">
        <f t="shared" si="7"/>
        <v>7.5530266666666694</v>
      </c>
      <c r="AL11" s="177">
        <f t="shared" si="8"/>
        <v>30.107429999999997</v>
      </c>
      <c r="AM11" s="178">
        <f t="shared" si="9"/>
        <v>3.9970526666666668</v>
      </c>
      <c r="AN11" s="177">
        <f t="shared" si="10"/>
        <v>105.22930000000001</v>
      </c>
      <c r="AO11" s="178">
        <f t="shared" si="11"/>
        <v>62.389483333333338</v>
      </c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2:77" x14ac:dyDescent="0.45">
      <c r="B12" s="153"/>
      <c r="C12" s="154" t="s">
        <v>207</v>
      </c>
      <c r="D12" s="155">
        <v>33.659230000000001</v>
      </c>
      <c r="E12" s="155">
        <v>33.862400000000001</v>
      </c>
      <c r="F12" s="156">
        <v>34.054470000000002</v>
      </c>
      <c r="G12" s="157">
        <v>12.846030000000001</v>
      </c>
      <c r="H12" s="155">
        <v>9.8533869999999997</v>
      </c>
      <c r="I12" s="156">
        <v>10.963190000000001</v>
      </c>
      <c r="J12" s="157">
        <v>112.2059</v>
      </c>
      <c r="K12" s="155">
        <v>111.37</v>
      </c>
      <c r="L12" s="156">
        <v>110.3891</v>
      </c>
      <c r="M12" s="157">
        <v>2.5028250000000001</v>
      </c>
      <c r="N12" s="155">
        <v>3.3016890000000001</v>
      </c>
      <c r="O12" s="156">
        <v>4.0735219999999996</v>
      </c>
      <c r="P12" s="169"/>
      <c r="Q12" s="155">
        <v>60.678829999999998</v>
      </c>
      <c r="R12" s="155">
        <v>60.456850000000003</v>
      </c>
      <c r="S12" s="156">
        <v>60.176780000000001</v>
      </c>
      <c r="T12" s="157">
        <v>76.577770000000001</v>
      </c>
      <c r="U12" s="155">
        <v>75.98733</v>
      </c>
      <c r="V12" s="156">
        <v>75.774439999999998</v>
      </c>
      <c r="W12" s="157">
        <v>73.222530000000006</v>
      </c>
      <c r="X12" s="155">
        <v>74.505070000000003</v>
      </c>
      <c r="Y12" s="156">
        <v>75.839340000000007</v>
      </c>
      <c r="Z12" s="157">
        <v>78.450819999999993</v>
      </c>
      <c r="AA12" s="155">
        <v>75.672219999999996</v>
      </c>
      <c r="AB12" s="156">
        <v>74.748050000000006</v>
      </c>
      <c r="AC12" s="35"/>
      <c r="AD12" s="177">
        <f t="shared" si="0"/>
        <v>30.566021333333332</v>
      </c>
      <c r="AE12" s="178">
        <f t="shared" si="1"/>
        <v>-0.95818866666666613</v>
      </c>
      <c r="AF12" s="177">
        <f t="shared" si="2"/>
        <v>22.637830999999998</v>
      </c>
      <c r="AG12" s="178">
        <f t="shared" si="3"/>
        <v>-4.5524193333333347</v>
      </c>
      <c r="AH12" s="177">
        <f t="shared" si="4"/>
        <v>108.028988</v>
      </c>
      <c r="AI12" s="178">
        <f t="shared" si="5"/>
        <v>12.174251333333338</v>
      </c>
      <c r="AJ12" s="177">
        <f t="shared" si="6"/>
        <v>77.462966666666659</v>
      </c>
      <c r="AK12" s="178">
        <f t="shared" si="7"/>
        <v>13.132440000000003</v>
      </c>
      <c r="AL12" s="177">
        <f t="shared" si="8"/>
        <v>7.9281903333333332</v>
      </c>
      <c r="AM12" s="178">
        <f t="shared" si="9"/>
        <v>3.594230666666669</v>
      </c>
      <c r="AN12" s="177">
        <f t="shared" si="10"/>
        <v>60.437486666666672</v>
      </c>
      <c r="AO12" s="178">
        <f t="shared" si="11"/>
        <v>54.543520000000001</v>
      </c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2:77" x14ac:dyDescent="0.45">
      <c r="B13" s="153"/>
      <c r="C13" s="154" t="s">
        <v>208</v>
      </c>
      <c r="D13" s="155">
        <v>73.248900000000006</v>
      </c>
      <c r="E13" s="155">
        <v>67.823610000000002</v>
      </c>
      <c r="F13" s="156">
        <v>67.9983</v>
      </c>
      <c r="G13" s="157">
        <v>35.563090000000003</v>
      </c>
      <c r="H13" s="155">
        <v>32.849269999999997</v>
      </c>
      <c r="I13" s="156">
        <v>34.145350000000001</v>
      </c>
      <c r="J13" s="157">
        <v>300.6558</v>
      </c>
      <c r="K13" s="155">
        <v>302.88650000000001</v>
      </c>
      <c r="L13" s="156">
        <v>314.50259999999997</v>
      </c>
      <c r="M13" s="157">
        <v>9.2796040000000009</v>
      </c>
      <c r="N13" s="155">
        <v>15.009869999999999</v>
      </c>
      <c r="O13" s="156">
        <v>17.993189999999998</v>
      </c>
      <c r="P13" s="169"/>
      <c r="Q13" s="155">
        <v>86.311260000000004</v>
      </c>
      <c r="R13" s="155">
        <v>86.709209999999999</v>
      </c>
      <c r="S13" s="156">
        <v>87.93656</v>
      </c>
      <c r="T13" s="157">
        <v>101.881</v>
      </c>
      <c r="U13" s="155">
        <v>100.3967</v>
      </c>
      <c r="V13" s="156">
        <v>103.0998</v>
      </c>
      <c r="W13" s="157">
        <v>97.70487</v>
      </c>
      <c r="X13" s="155">
        <v>97.046199999999999</v>
      </c>
      <c r="Y13" s="156">
        <v>99.537819999999996</v>
      </c>
      <c r="Z13" s="157">
        <v>106.8917</v>
      </c>
      <c r="AA13" s="155">
        <v>103.1752</v>
      </c>
      <c r="AB13" s="156">
        <v>102.12569999999999</v>
      </c>
      <c r="AC13" s="35"/>
      <c r="AD13" s="177">
        <f t="shared" si="0"/>
        <v>55.596048666666682</v>
      </c>
      <c r="AE13" s="178">
        <f t="shared" si="1"/>
        <v>11.403531333333335</v>
      </c>
      <c r="AF13" s="177">
        <f t="shared" si="2"/>
        <v>35.504366666666677</v>
      </c>
      <c r="AG13" s="178">
        <f t="shared" si="3"/>
        <v>3.2440466666666659</v>
      </c>
      <c r="AH13" s="177">
        <f t="shared" si="4"/>
        <v>291.92074533333334</v>
      </c>
      <c r="AI13" s="178">
        <f t="shared" si="5"/>
        <v>24.01630466666667</v>
      </c>
      <c r="AJ13" s="177">
        <f t="shared" si="6"/>
        <v>236.32469666666668</v>
      </c>
      <c r="AK13" s="178">
        <f t="shared" si="7"/>
        <v>12.612773333333333</v>
      </c>
      <c r="AL13" s="177">
        <f t="shared" si="8"/>
        <v>20.091682000000006</v>
      </c>
      <c r="AM13" s="178">
        <f t="shared" si="9"/>
        <v>8.1594846666666694</v>
      </c>
      <c r="AN13" s="177">
        <f t="shared" si="10"/>
        <v>86.985676666666663</v>
      </c>
      <c r="AO13" s="178">
        <f t="shared" si="11"/>
        <v>87.08553666666667</v>
      </c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2:77" x14ac:dyDescent="0.45">
      <c r="B14" s="153"/>
      <c r="C14" s="154" t="s">
        <v>209</v>
      </c>
      <c r="D14" s="155">
        <v>43.899140000000003</v>
      </c>
      <c r="E14" s="155">
        <v>40.803879999999999</v>
      </c>
      <c r="F14" s="156">
        <v>40.086599999999997</v>
      </c>
      <c r="G14" s="157">
        <v>18.487020000000001</v>
      </c>
      <c r="H14" s="155">
        <v>20.100079999999998</v>
      </c>
      <c r="I14" s="156">
        <v>20.77009</v>
      </c>
      <c r="J14" s="157">
        <v>124.3323</v>
      </c>
      <c r="K14" s="155">
        <v>126.08450000000001</v>
      </c>
      <c r="L14" s="156">
        <v>130.52269999999999</v>
      </c>
      <c r="M14" s="157">
        <v>8.1731780000000001</v>
      </c>
      <c r="N14" s="155">
        <v>12.123250000000001</v>
      </c>
      <c r="O14" s="156">
        <v>13.486330000000001</v>
      </c>
      <c r="P14" s="169"/>
      <c r="Q14" s="155">
        <v>73.484189999999998</v>
      </c>
      <c r="R14" s="155">
        <v>74.102320000000006</v>
      </c>
      <c r="S14" s="156">
        <v>75.751300000000001</v>
      </c>
      <c r="T14" s="157">
        <v>84.349159999999998</v>
      </c>
      <c r="U14" s="155">
        <v>84.975219999999993</v>
      </c>
      <c r="V14" s="156">
        <v>86.154210000000006</v>
      </c>
      <c r="W14" s="157">
        <v>83.900069999999999</v>
      </c>
      <c r="X14" s="155">
        <v>84.236779999999996</v>
      </c>
      <c r="Y14" s="156">
        <v>87.133309999999994</v>
      </c>
      <c r="Z14" s="157">
        <v>84.858959999999996</v>
      </c>
      <c r="AA14" s="155">
        <v>81.030969999999996</v>
      </c>
      <c r="AB14" s="156">
        <v>84.766810000000007</v>
      </c>
      <c r="AC14" s="35"/>
      <c r="AD14" s="177">
        <f t="shared" si="0"/>
        <v>30.335620666666671</v>
      </c>
      <c r="AE14" s="178">
        <f t="shared" si="1"/>
        <v>6.7024123333333314</v>
      </c>
      <c r="AF14" s="177">
        <f t="shared" si="2"/>
        <v>21.810810000000004</v>
      </c>
      <c r="AG14" s="178">
        <f t="shared" si="3"/>
        <v>0.61760066666666447</v>
      </c>
      <c r="AH14" s="177">
        <f t="shared" si="4"/>
        <v>115.718914</v>
      </c>
      <c r="AI14" s="178">
        <f t="shared" si="5"/>
        <v>15.892275666666665</v>
      </c>
      <c r="AJ14" s="177">
        <f t="shared" si="6"/>
        <v>85.383293333333327</v>
      </c>
      <c r="AK14" s="178">
        <f t="shared" si="7"/>
        <v>9.1898633333333333</v>
      </c>
      <c r="AL14" s="177">
        <f t="shared" si="8"/>
        <v>8.5248106666666672</v>
      </c>
      <c r="AM14" s="178">
        <f t="shared" si="9"/>
        <v>6.084811666666667</v>
      </c>
      <c r="AN14" s="177">
        <f t="shared" si="10"/>
        <v>74.445936666666668</v>
      </c>
      <c r="AO14" s="178">
        <f t="shared" si="11"/>
        <v>55.450979999999994</v>
      </c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2:77" x14ac:dyDescent="0.45">
      <c r="B15" s="153"/>
      <c r="C15" s="158" t="s">
        <v>210</v>
      </c>
      <c r="D15" s="155">
        <v>68.828490000000002</v>
      </c>
      <c r="E15" s="155">
        <v>65.725059999999999</v>
      </c>
      <c r="F15" s="156">
        <v>65.822360000000003</v>
      </c>
      <c r="G15" s="157">
        <v>28.847100000000001</v>
      </c>
      <c r="H15" s="155">
        <v>27.636600000000001</v>
      </c>
      <c r="I15" s="156">
        <v>28.496369999999999</v>
      </c>
      <c r="J15" s="157">
        <v>232.80709999999999</v>
      </c>
      <c r="K15" s="155">
        <v>238.85169999999999</v>
      </c>
      <c r="L15" s="156">
        <v>242.9032</v>
      </c>
      <c r="M15" s="157">
        <v>8.2885310000000008</v>
      </c>
      <c r="N15" s="155">
        <v>14.09639</v>
      </c>
      <c r="O15" s="156">
        <v>16.966069999999998</v>
      </c>
      <c r="P15" s="169"/>
      <c r="Q15" s="155">
        <v>92.462370000000007</v>
      </c>
      <c r="R15" s="155">
        <v>94.107309999999998</v>
      </c>
      <c r="S15" s="156">
        <v>94.385810000000006</v>
      </c>
      <c r="T15" s="157">
        <v>103.0509</v>
      </c>
      <c r="U15" s="155">
        <v>103.7012</v>
      </c>
      <c r="V15" s="156">
        <v>103.9851</v>
      </c>
      <c r="W15" s="157">
        <v>101.09310000000001</v>
      </c>
      <c r="X15" s="155">
        <v>103.7252</v>
      </c>
      <c r="Y15" s="156">
        <v>107.0587</v>
      </c>
      <c r="Z15" s="157">
        <v>91.746250000000003</v>
      </c>
      <c r="AA15" s="155">
        <v>89.913229999999999</v>
      </c>
      <c r="AB15" s="156">
        <v>91.114440000000002</v>
      </c>
      <c r="AC15" s="179"/>
      <c r="AD15" s="180">
        <f t="shared" si="0"/>
        <v>53.674973000000008</v>
      </c>
      <c r="AE15" s="181">
        <f t="shared" si="1"/>
        <v>11.976250999999998</v>
      </c>
      <c r="AF15" s="180">
        <f t="shared" si="2"/>
        <v>38.465280000000007</v>
      </c>
      <c r="AG15" s="181">
        <f t="shared" si="3"/>
        <v>4.6508400000000005</v>
      </c>
      <c r="AH15" s="180">
        <f t="shared" si="4"/>
        <v>225.07033633333333</v>
      </c>
      <c r="AI15" s="181">
        <f t="shared" si="5"/>
        <v>18.872491</v>
      </c>
      <c r="AJ15" s="180">
        <f t="shared" si="6"/>
        <v>171.39536333333331</v>
      </c>
      <c r="AK15" s="181">
        <f t="shared" si="7"/>
        <v>6.8962400000000024</v>
      </c>
      <c r="AL15" s="180">
        <f t="shared" si="8"/>
        <v>15.209693000000001</v>
      </c>
      <c r="AM15" s="181">
        <f t="shared" si="9"/>
        <v>7.3254109999999981</v>
      </c>
      <c r="AN15" s="177">
        <f t="shared" si="10"/>
        <v>93.651830000000004</v>
      </c>
      <c r="AO15" s="178">
        <f t="shared" si="11"/>
        <v>80.865430000000003</v>
      </c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2:77" x14ac:dyDescent="0.45">
      <c r="B16" s="287" t="s">
        <v>211</v>
      </c>
      <c r="C16" s="160" t="s">
        <v>183</v>
      </c>
      <c r="D16" s="161">
        <v>7.6467919999999996</v>
      </c>
      <c r="E16" s="162">
        <v>7.1316740000000003</v>
      </c>
      <c r="F16" s="163">
        <v>6.701854</v>
      </c>
      <c r="G16" s="161">
        <v>6.0451959999999998</v>
      </c>
      <c r="H16" s="162">
        <v>6.2159979999999999</v>
      </c>
      <c r="I16" s="163">
        <v>6.1811249999999998</v>
      </c>
      <c r="J16" s="161">
        <v>15.0122</v>
      </c>
      <c r="K16" s="162">
        <v>11.51285</v>
      </c>
      <c r="L16" s="163">
        <v>10.76629</v>
      </c>
      <c r="M16" s="161">
        <v>2.7711060000000001</v>
      </c>
      <c r="N16" s="162">
        <v>3.122026</v>
      </c>
      <c r="O16" s="163">
        <v>2.8053759999999999</v>
      </c>
      <c r="P16" s="169"/>
      <c r="Q16" s="161">
        <v>45.738129999999998</v>
      </c>
      <c r="R16" s="162">
        <v>45.313650000000003</v>
      </c>
      <c r="S16" s="163">
        <v>44.986840000000001</v>
      </c>
      <c r="T16" s="161">
        <v>45.892629999999997</v>
      </c>
      <c r="U16" s="162">
        <v>46.581560000000003</v>
      </c>
      <c r="V16" s="163">
        <v>45.823</v>
      </c>
      <c r="W16" s="161">
        <v>41.859270000000002</v>
      </c>
      <c r="X16" s="162">
        <v>44.290370000000003</v>
      </c>
      <c r="Y16" s="163">
        <v>44.393689999999999</v>
      </c>
      <c r="Z16" s="161">
        <v>43.223460000000003</v>
      </c>
      <c r="AA16" s="162">
        <v>42.8384</v>
      </c>
      <c r="AB16" s="163">
        <v>42.58596</v>
      </c>
    </row>
    <row r="17" spans="2:41" x14ac:dyDescent="0.45">
      <c r="B17" s="287"/>
      <c r="C17" s="160" t="s">
        <v>184</v>
      </c>
      <c r="D17" s="161">
        <v>11.94145</v>
      </c>
      <c r="E17" s="162">
        <v>9.9274520000000006</v>
      </c>
      <c r="F17" s="163">
        <v>8.9033599999999993</v>
      </c>
      <c r="G17" s="161">
        <v>8.1603530000000006</v>
      </c>
      <c r="H17" s="162">
        <v>8.0014760000000003</v>
      </c>
      <c r="I17" s="163">
        <v>8.2042070000000002</v>
      </c>
      <c r="J17" s="161">
        <v>13.99419</v>
      </c>
      <c r="K17" s="162">
        <v>11.30021</v>
      </c>
      <c r="L17" s="163">
        <v>9.4968649999999997</v>
      </c>
      <c r="M17" s="161">
        <v>4.1071270000000002</v>
      </c>
      <c r="N17" s="162">
        <v>4.5318750000000003</v>
      </c>
      <c r="O17" s="163">
        <v>4.3128460000000004</v>
      </c>
      <c r="P17" s="169"/>
      <c r="Q17" s="161">
        <v>55.666759999999996</v>
      </c>
      <c r="R17" s="162">
        <v>55.466329999999999</v>
      </c>
      <c r="S17" s="163">
        <v>55.73563</v>
      </c>
      <c r="T17" s="161">
        <v>57.314959999999999</v>
      </c>
      <c r="U17" s="162">
        <v>58.193170000000002</v>
      </c>
      <c r="V17" s="163">
        <v>58.082009999999997</v>
      </c>
      <c r="W17" s="161">
        <v>51.017409999999998</v>
      </c>
      <c r="X17" s="162">
        <v>54.15296</v>
      </c>
      <c r="Y17" s="163">
        <v>55.020519999999998</v>
      </c>
      <c r="Z17" s="161">
        <v>53.393500000000003</v>
      </c>
      <c r="AA17" s="162">
        <v>53.363869999999999</v>
      </c>
      <c r="AB17" s="163">
        <v>53.204329999999999</v>
      </c>
      <c r="AC17" s="290" t="s">
        <v>37</v>
      </c>
      <c r="AD17" s="291"/>
      <c r="AE17" s="291"/>
      <c r="AF17" s="291"/>
      <c r="AG17" s="291"/>
      <c r="AH17" s="291"/>
      <c r="AI17" s="291"/>
      <c r="AJ17" s="291"/>
      <c r="AK17" s="291"/>
      <c r="AL17" s="291"/>
      <c r="AM17" s="291"/>
      <c r="AN17" s="291"/>
      <c r="AO17" s="291"/>
    </row>
    <row r="18" spans="2:41" x14ac:dyDescent="0.45">
      <c r="B18" s="287"/>
      <c r="C18" s="160" t="s">
        <v>185</v>
      </c>
      <c r="D18" s="161">
        <v>8.4713180000000001</v>
      </c>
      <c r="E18" s="162">
        <v>6.8824750000000003</v>
      </c>
      <c r="F18" s="163">
        <v>6.6283669999999999</v>
      </c>
      <c r="G18" s="161">
        <v>7.2766390000000003</v>
      </c>
      <c r="H18" s="162">
        <v>6.3821000000000003</v>
      </c>
      <c r="I18" s="163">
        <v>6.6470710000000004</v>
      </c>
      <c r="J18" s="161">
        <v>8.1982289999999995</v>
      </c>
      <c r="K18" s="162">
        <v>8.1042149999999999</v>
      </c>
      <c r="L18" s="163">
        <v>8.6882800000000007</v>
      </c>
      <c r="M18" s="161">
        <v>6.0877809999999997</v>
      </c>
      <c r="N18" s="162">
        <v>5.7015349999999998</v>
      </c>
      <c r="O18" s="163">
        <v>6.1963759999999999</v>
      </c>
      <c r="P18" s="169"/>
      <c r="Q18" s="161">
        <v>53.477670000000003</v>
      </c>
      <c r="R18" s="162">
        <v>52.813809999999997</v>
      </c>
      <c r="S18" s="163">
        <v>52.46734</v>
      </c>
      <c r="T18" s="161">
        <v>52.328899999999997</v>
      </c>
      <c r="U18" s="162">
        <v>52.919919999999998</v>
      </c>
      <c r="V18" s="163">
        <v>52.353020000000001</v>
      </c>
      <c r="W18" s="161">
        <v>45.269770000000001</v>
      </c>
      <c r="X18" s="162">
        <v>46.7898</v>
      </c>
      <c r="Y18" s="163">
        <v>47.069830000000003</v>
      </c>
      <c r="Z18" s="161">
        <v>47.671900000000001</v>
      </c>
      <c r="AA18" s="162">
        <v>47.899700000000003</v>
      </c>
      <c r="AB18" s="163">
        <v>47.837339999999998</v>
      </c>
      <c r="AC18" s="9" t="s">
        <v>38</v>
      </c>
      <c r="AD18" s="7">
        <v>0.81710000000000005</v>
      </c>
      <c r="AE18" s="7">
        <v>0.80259999999999998</v>
      </c>
      <c r="AF18" s="5">
        <v>0.80059999999999998</v>
      </c>
      <c r="AG18" s="5">
        <v>0.7944</v>
      </c>
      <c r="AH18" s="5">
        <v>0.81559999999999999</v>
      </c>
      <c r="AI18" s="5">
        <v>0.74890000000000001</v>
      </c>
      <c r="AJ18" s="5">
        <v>0.82830000000000004</v>
      </c>
      <c r="AK18" s="5">
        <v>0.86680000000000001</v>
      </c>
      <c r="AL18" s="5">
        <v>0.83160000000000001</v>
      </c>
      <c r="AM18" s="5">
        <v>0.8569</v>
      </c>
      <c r="AN18" s="5">
        <v>0.93469999999999998</v>
      </c>
      <c r="AO18" s="5">
        <v>0.83909999999999996</v>
      </c>
    </row>
    <row r="19" spans="2:41" x14ac:dyDescent="0.45">
      <c r="B19" s="287"/>
      <c r="C19" s="160" t="s">
        <v>186</v>
      </c>
      <c r="D19" s="161">
        <v>8.7137560000000001</v>
      </c>
      <c r="E19" s="162">
        <v>7.7147269999999999</v>
      </c>
      <c r="F19" s="163">
        <v>8.8107559999999996</v>
      </c>
      <c r="G19" s="161">
        <v>7.160895</v>
      </c>
      <c r="H19" s="162">
        <v>6.2373219999999998</v>
      </c>
      <c r="I19" s="163">
        <v>6.2756239999999996</v>
      </c>
      <c r="J19" s="161">
        <v>11.4262</v>
      </c>
      <c r="K19" s="162">
        <v>8.6873649999999998</v>
      </c>
      <c r="L19" s="163">
        <v>8.4028369999999999</v>
      </c>
      <c r="M19" s="161">
        <v>3.0777450000000002</v>
      </c>
      <c r="N19" s="162">
        <v>2.7975469999999998</v>
      </c>
      <c r="O19" s="163">
        <v>2.178417</v>
      </c>
      <c r="P19" s="169"/>
      <c r="Q19" s="161">
        <v>57.331339999999997</v>
      </c>
      <c r="R19" s="162">
        <v>56.108029999999999</v>
      </c>
      <c r="S19" s="163">
        <v>55.902520000000003</v>
      </c>
      <c r="T19" s="161">
        <v>56.462980000000002</v>
      </c>
      <c r="U19" s="162">
        <v>57.407400000000003</v>
      </c>
      <c r="V19" s="163">
        <v>57.42042</v>
      </c>
      <c r="W19" s="161">
        <v>51.566160000000004</v>
      </c>
      <c r="X19" s="162">
        <v>54.767910000000001</v>
      </c>
      <c r="Y19" s="163">
        <v>55.172289999999997</v>
      </c>
      <c r="Z19" s="161">
        <v>54.903469999999999</v>
      </c>
      <c r="AA19" s="162">
        <v>54.665149999999997</v>
      </c>
      <c r="AB19" s="163">
        <v>54.54157</v>
      </c>
      <c r="AC19" s="9" t="s">
        <v>39</v>
      </c>
      <c r="AD19" s="7">
        <v>1.4800000000000001E-2</v>
      </c>
      <c r="AE19" s="7">
        <v>0.01</v>
      </c>
      <c r="AF19" s="5">
        <v>9.4999999999999998E-3</v>
      </c>
      <c r="AG19" s="5">
        <v>8.0999999999999996E-3</v>
      </c>
      <c r="AH19" s="5">
        <v>1.4200000000000001E-2</v>
      </c>
      <c r="AI19" s="5">
        <v>2.5999999999999999E-3</v>
      </c>
      <c r="AJ19" s="5">
        <v>0.02</v>
      </c>
      <c r="AK19" s="5">
        <v>5.9499999999999997E-2</v>
      </c>
      <c r="AL19" s="5">
        <v>2.1899999999999999E-2</v>
      </c>
      <c r="AM19" s="5">
        <v>4.4699999999999997E-2</v>
      </c>
      <c r="AN19" s="5">
        <v>0.43309999999999998</v>
      </c>
      <c r="AO19" s="5">
        <v>2.7E-2</v>
      </c>
    </row>
    <row r="20" spans="2:41" x14ac:dyDescent="0.45">
      <c r="B20" s="164"/>
      <c r="C20" s="160" t="s">
        <v>203</v>
      </c>
      <c r="D20" s="161">
        <v>9.3301789999999993</v>
      </c>
      <c r="E20" s="162">
        <v>8.7794380000000007</v>
      </c>
      <c r="F20" s="163">
        <v>7.8412199999999999</v>
      </c>
      <c r="G20" s="161">
        <v>7.820786</v>
      </c>
      <c r="H20" s="162">
        <v>8.0452130000000004</v>
      </c>
      <c r="I20" s="163">
        <v>8.1733250000000002</v>
      </c>
      <c r="J20" s="161">
        <v>9.2507350000000006</v>
      </c>
      <c r="K20" s="162">
        <v>8.1860870000000006</v>
      </c>
      <c r="L20" s="163">
        <v>6.859807</v>
      </c>
      <c r="M20" s="161">
        <v>3.7716210000000001</v>
      </c>
      <c r="N20" s="162">
        <v>4.843839</v>
      </c>
      <c r="O20" s="163">
        <v>3.2967089999999999</v>
      </c>
      <c r="P20" s="169"/>
      <c r="Q20" s="161">
        <v>47.582129999999999</v>
      </c>
      <c r="R20" s="162">
        <v>46.45928</v>
      </c>
      <c r="S20" s="163">
        <v>46.367789999999999</v>
      </c>
      <c r="T20" s="161">
        <v>46.660429999999998</v>
      </c>
      <c r="U20" s="162">
        <v>46.648130000000002</v>
      </c>
      <c r="V20" s="163">
        <v>46.489989999999999</v>
      </c>
      <c r="W20" s="161">
        <v>40.463259999999998</v>
      </c>
      <c r="X20" s="162">
        <v>43.027940000000001</v>
      </c>
      <c r="Y20" s="163">
        <v>43.966520000000003</v>
      </c>
      <c r="Z20" s="161">
        <v>42.974209999999999</v>
      </c>
      <c r="AA20" s="162">
        <v>42.922040000000003</v>
      </c>
      <c r="AB20" s="163">
        <v>42.596350000000001</v>
      </c>
      <c r="AC20" s="9" t="s">
        <v>40</v>
      </c>
      <c r="AD20" s="7" t="s">
        <v>11</v>
      </c>
      <c r="AE20" s="7" t="s">
        <v>11</v>
      </c>
      <c r="AF20" s="5" t="s">
        <v>11</v>
      </c>
      <c r="AG20" s="5" t="s">
        <v>11</v>
      </c>
      <c r="AH20" s="5" t="s">
        <v>11</v>
      </c>
      <c r="AI20" s="5" t="s">
        <v>11</v>
      </c>
      <c r="AJ20" s="5" t="s">
        <v>11</v>
      </c>
      <c r="AK20" s="5" t="s">
        <v>10</v>
      </c>
      <c r="AL20" s="5" t="s">
        <v>11</v>
      </c>
      <c r="AM20" s="5" t="s">
        <v>11</v>
      </c>
      <c r="AN20" s="5" t="s">
        <v>10</v>
      </c>
      <c r="AO20" s="5" t="s">
        <v>11</v>
      </c>
    </row>
    <row r="21" spans="2:41" x14ac:dyDescent="0.45">
      <c r="B21" s="164"/>
      <c r="C21" s="165" t="s">
        <v>204</v>
      </c>
      <c r="D21" s="161">
        <v>12.173640000000001</v>
      </c>
      <c r="E21" s="162">
        <v>9.7976469999999996</v>
      </c>
      <c r="F21" s="163">
        <v>8.867343</v>
      </c>
      <c r="G21" s="161">
        <v>8.1564479999999993</v>
      </c>
      <c r="H21" s="162">
        <v>7.1383679999999998</v>
      </c>
      <c r="I21" s="163">
        <v>7.3645909999999999</v>
      </c>
      <c r="J21" s="161">
        <v>12.378909999999999</v>
      </c>
      <c r="K21" s="162">
        <v>8.9277040000000003</v>
      </c>
      <c r="L21" s="163">
        <v>8.3592809999999993</v>
      </c>
      <c r="M21" s="161">
        <v>2.8697059999999999</v>
      </c>
      <c r="N21" s="162">
        <v>2.626452</v>
      </c>
      <c r="O21" s="163">
        <v>2.238756</v>
      </c>
      <c r="P21" s="169"/>
      <c r="Q21" s="161">
        <v>61.993899999999996</v>
      </c>
      <c r="R21" s="162">
        <v>62.205309999999997</v>
      </c>
      <c r="S21" s="163">
        <v>62.18139</v>
      </c>
      <c r="T21" s="161">
        <v>62.94491</v>
      </c>
      <c r="U21" s="162">
        <v>63.128740000000001</v>
      </c>
      <c r="V21" s="163">
        <v>62.415329999999997</v>
      </c>
      <c r="W21" s="161">
        <v>59.618690000000001</v>
      </c>
      <c r="X21" s="162">
        <v>61.690719999999999</v>
      </c>
      <c r="Y21" s="163">
        <v>61.662039999999998</v>
      </c>
      <c r="Z21" s="161">
        <v>59.083629999999999</v>
      </c>
      <c r="AA21" s="162">
        <v>58.833089999999999</v>
      </c>
      <c r="AB21" s="163">
        <v>58.604289999999999</v>
      </c>
      <c r="AC21" s="185" t="s">
        <v>5</v>
      </c>
      <c r="AD21" s="187" t="s">
        <v>6</v>
      </c>
      <c r="AE21" s="187" t="s">
        <v>6</v>
      </c>
      <c r="AF21" s="186" t="s">
        <v>7</v>
      </c>
      <c r="AG21" s="186" t="s">
        <v>7</v>
      </c>
      <c r="AH21" s="186" t="s">
        <v>6</v>
      </c>
      <c r="AI21" s="186" t="s">
        <v>7</v>
      </c>
      <c r="AJ21" s="186" t="s">
        <v>6</v>
      </c>
      <c r="AK21" s="186" t="s">
        <v>8</v>
      </c>
      <c r="AL21" s="186" t="s">
        <v>6</v>
      </c>
      <c r="AM21" s="186" t="s">
        <v>6</v>
      </c>
      <c r="AN21" s="5" t="s">
        <v>8</v>
      </c>
      <c r="AO21" s="5" t="s">
        <v>6</v>
      </c>
    </row>
    <row r="22" spans="2:41" x14ac:dyDescent="0.45">
      <c r="B22" s="164"/>
      <c r="C22" s="166" t="s">
        <v>205</v>
      </c>
      <c r="D22" s="161">
        <v>38.98489</v>
      </c>
      <c r="E22" s="162">
        <v>35.911920000000002</v>
      </c>
      <c r="F22" s="163">
        <v>36.365310000000001</v>
      </c>
      <c r="G22" s="161">
        <v>22.103100000000001</v>
      </c>
      <c r="H22" s="162">
        <v>23.925339999999998</v>
      </c>
      <c r="I22" s="163">
        <v>23.877179999999999</v>
      </c>
      <c r="J22" s="161">
        <v>73.848799999999997</v>
      </c>
      <c r="K22" s="162">
        <v>61.934750000000001</v>
      </c>
      <c r="L22" s="163">
        <v>50.9208</v>
      </c>
      <c r="M22" s="161">
        <v>10.24123</v>
      </c>
      <c r="N22" s="162">
        <v>9.4774999999999991</v>
      </c>
      <c r="O22" s="163">
        <v>9.7392090000000007</v>
      </c>
      <c r="P22" s="169"/>
      <c r="Q22" s="161">
        <v>102.2632</v>
      </c>
      <c r="R22" s="162">
        <v>102.977</v>
      </c>
      <c r="S22" s="163">
        <v>103.8497</v>
      </c>
      <c r="T22" s="161">
        <v>100.30759999999999</v>
      </c>
      <c r="U22" s="162">
        <v>99.640839999999997</v>
      </c>
      <c r="V22" s="163">
        <v>102.2021</v>
      </c>
      <c r="W22" s="161">
        <v>94.585160000000002</v>
      </c>
      <c r="X22" s="162">
        <v>97.416679999999999</v>
      </c>
      <c r="Y22" s="163">
        <v>98.275350000000003</v>
      </c>
      <c r="Z22" s="161">
        <v>90.151579999999996</v>
      </c>
      <c r="AA22" s="162">
        <v>88.251900000000006</v>
      </c>
      <c r="AB22" s="163">
        <v>89.018020000000007</v>
      </c>
      <c r="AC22" s="290" t="s">
        <v>41</v>
      </c>
      <c r="AD22" s="291"/>
      <c r="AE22" s="291"/>
      <c r="AF22" s="291"/>
      <c r="AG22" s="291"/>
      <c r="AH22" s="291"/>
      <c r="AI22" s="291"/>
      <c r="AJ22" s="291"/>
      <c r="AK22" s="291"/>
      <c r="AL22" s="291"/>
      <c r="AM22" s="291"/>
      <c r="AN22" s="291"/>
      <c r="AO22" s="291"/>
    </row>
    <row r="23" spans="2:41" x14ac:dyDescent="0.45">
      <c r="B23" s="164"/>
      <c r="C23" s="160" t="s">
        <v>206</v>
      </c>
      <c r="D23" s="161">
        <v>12.91961</v>
      </c>
      <c r="E23" s="162">
        <v>11.984450000000001</v>
      </c>
      <c r="F23" s="163">
        <v>12.246930000000001</v>
      </c>
      <c r="G23" s="161">
        <v>10.079219999999999</v>
      </c>
      <c r="H23" s="162">
        <v>13.129910000000001</v>
      </c>
      <c r="I23" s="163">
        <v>12.897309999999999</v>
      </c>
      <c r="J23" s="161">
        <v>21.71884</v>
      </c>
      <c r="K23" s="162">
        <v>19.784120000000001</v>
      </c>
      <c r="L23" s="163">
        <v>18.307110000000002</v>
      </c>
      <c r="M23" s="161">
        <v>7.1888430000000003</v>
      </c>
      <c r="N23" s="162">
        <v>8.0408530000000003</v>
      </c>
      <c r="O23" s="163">
        <v>8.885586</v>
      </c>
      <c r="P23" s="169"/>
      <c r="Q23" s="161">
        <v>62.355919999999998</v>
      </c>
      <c r="R23" s="162">
        <v>62.333939999999998</v>
      </c>
      <c r="S23" s="163">
        <v>62.478589999999997</v>
      </c>
      <c r="T23" s="161">
        <v>60.418669999999999</v>
      </c>
      <c r="U23" s="162">
        <v>59.754060000000003</v>
      </c>
      <c r="V23" s="163">
        <v>59.871380000000002</v>
      </c>
      <c r="W23" s="161">
        <v>51.73265</v>
      </c>
      <c r="X23" s="162">
        <v>53.13617</v>
      </c>
      <c r="Y23" s="163">
        <v>53.57685</v>
      </c>
      <c r="Z23" s="161">
        <v>51.388919999999999</v>
      </c>
      <c r="AA23" s="162">
        <v>49.948360000000001</v>
      </c>
      <c r="AB23" s="163">
        <v>49.18976</v>
      </c>
      <c r="AC23" s="9" t="s">
        <v>39</v>
      </c>
      <c r="AD23" s="266">
        <v>5.0000000000000001E-4</v>
      </c>
      <c r="AE23" s="266"/>
      <c r="AF23" s="266">
        <v>5.0000000000000001E-4</v>
      </c>
      <c r="AG23" s="266"/>
      <c r="AH23" s="266">
        <v>5.0000000000000001E-4</v>
      </c>
      <c r="AI23" s="266"/>
      <c r="AJ23" s="266">
        <v>5.0000000000000001E-4</v>
      </c>
      <c r="AK23" s="266"/>
      <c r="AL23" s="266">
        <v>5.2200000000000003E-2</v>
      </c>
      <c r="AM23" s="266"/>
      <c r="AN23" s="266">
        <v>0.62209999999999999</v>
      </c>
      <c r="AO23" s="266"/>
    </row>
    <row r="24" spans="2:41" x14ac:dyDescent="0.45">
      <c r="B24" s="164"/>
      <c r="C24" s="160" t="s">
        <v>207</v>
      </c>
      <c r="D24" s="161">
        <v>3.3038509999999999</v>
      </c>
      <c r="E24" s="162">
        <v>3.4354300000000002</v>
      </c>
      <c r="F24" s="163">
        <v>4.1222390000000004</v>
      </c>
      <c r="G24" s="161">
        <v>5.9028470000000004</v>
      </c>
      <c r="H24" s="162">
        <v>8.8385010000000008</v>
      </c>
      <c r="I24" s="163">
        <v>9.7774300000000007</v>
      </c>
      <c r="J24" s="161">
        <v>17.482040000000001</v>
      </c>
      <c r="K24" s="162">
        <v>16.389209999999999</v>
      </c>
      <c r="L24" s="163">
        <v>16.387589999999999</v>
      </c>
      <c r="M24" s="161">
        <v>5.7200889999999998</v>
      </c>
      <c r="N24" s="162">
        <v>4.436515</v>
      </c>
      <c r="O24" s="163">
        <v>3.5794820000000001</v>
      </c>
      <c r="P24" s="169"/>
      <c r="Q24" s="161">
        <v>55.400790000000001</v>
      </c>
      <c r="R24" s="162">
        <v>54.08605</v>
      </c>
      <c r="S24" s="163">
        <v>54.143720000000002</v>
      </c>
      <c r="T24" s="161">
        <v>56.994300000000003</v>
      </c>
      <c r="U24" s="162">
        <v>54.613570000000003</v>
      </c>
      <c r="V24" s="163">
        <v>54.069119999999998</v>
      </c>
      <c r="W24" s="161">
        <v>46.318779999999997</v>
      </c>
      <c r="X24" s="162">
        <v>47.40869</v>
      </c>
      <c r="Y24" s="163">
        <v>47.587000000000003</v>
      </c>
      <c r="Z24" s="161">
        <v>44.599710000000002</v>
      </c>
      <c r="AA24" s="162">
        <v>43.66375</v>
      </c>
      <c r="AB24" s="163">
        <v>43.419449999999998</v>
      </c>
      <c r="AC24" s="9" t="s">
        <v>42</v>
      </c>
      <c r="AD24" s="266" t="s">
        <v>43</v>
      </c>
      <c r="AE24" s="266"/>
      <c r="AF24" s="266" t="s">
        <v>43</v>
      </c>
      <c r="AG24" s="266"/>
      <c r="AH24" s="266" t="s">
        <v>43</v>
      </c>
      <c r="AI24" s="266"/>
      <c r="AJ24" s="266" t="s">
        <v>43</v>
      </c>
      <c r="AK24" s="266"/>
      <c r="AL24" s="266" t="s">
        <v>43</v>
      </c>
      <c r="AM24" s="266"/>
      <c r="AN24" s="266" t="s">
        <v>43</v>
      </c>
      <c r="AO24" s="266"/>
    </row>
    <row r="25" spans="2:41" x14ac:dyDescent="0.45">
      <c r="B25" s="164"/>
      <c r="C25" s="160" t="s">
        <v>208</v>
      </c>
      <c r="D25" s="161">
        <v>23.853929999999998</v>
      </c>
      <c r="E25" s="162">
        <v>21.038740000000001</v>
      </c>
      <c r="F25" s="163">
        <v>19.502220000000001</v>
      </c>
      <c r="G25" s="161">
        <v>16.125710000000002</v>
      </c>
      <c r="H25" s="162">
        <v>19.062760000000001</v>
      </c>
      <c r="I25" s="163">
        <v>19.47428</v>
      </c>
      <c r="J25" s="161">
        <v>40.708390000000001</v>
      </c>
      <c r="K25" s="162">
        <v>32.174570000000003</v>
      </c>
      <c r="L25" s="163">
        <v>29.350249999999999</v>
      </c>
      <c r="M25" s="161">
        <v>10.52778</v>
      </c>
      <c r="N25" s="162">
        <v>9.661187</v>
      </c>
      <c r="O25" s="163">
        <v>9.9953289999999999</v>
      </c>
      <c r="P25" s="169"/>
      <c r="Q25" s="161">
        <v>86.198890000000006</v>
      </c>
      <c r="R25" s="162">
        <v>87.668679999999995</v>
      </c>
      <c r="S25" s="163">
        <v>87.389039999999994</v>
      </c>
      <c r="T25" s="161">
        <v>80.884979999999999</v>
      </c>
      <c r="U25" s="162">
        <v>79.299599999999998</v>
      </c>
      <c r="V25" s="163">
        <v>79.026219999999995</v>
      </c>
      <c r="W25" s="161">
        <v>70.862470000000002</v>
      </c>
      <c r="X25" s="162">
        <v>72.671409999999995</v>
      </c>
      <c r="Y25" s="163">
        <v>73.805300000000003</v>
      </c>
      <c r="Z25" s="161">
        <v>68.012649999999994</v>
      </c>
      <c r="AA25" s="162">
        <v>65.463310000000007</v>
      </c>
      <c r="AB25" s="163">
        <v>65.963750000000005</v>
      </c>
      <c r="AC25" s="9" t="s">
        <v>5</v>
      </c>
      <c r="AD25" s="289" t="s">
        <v>19</v>
      </c>
      <c r="AE25" s="289"/>
      <c r="AF25" s="289" t="s">
        <v>19</v>
      </c>
      <c r="AG25" s="289"/>
      <c r="AH25" s="289" t="s">
        <v>19</v>
      </c>
      <c r="AI25" s="289"/>
      <c r="AJ25" s="289" t="s">
        <v>19</v>
      </c>
      <c r="AK25" s="289"/>
      <c r="AL25" s="266" t="s">
        <v>8</v>
      </c>
      <c r="AM25" s="266"/>
      <c r="AN25" s="266" t="s">
        <v>8</v>
      </c>
      <c r="AO25" s="266"/>
    </row>
    <row r="26" spans="2:41" x14ac:dyDescent="0.45">
      <c r="B26" s="164"/>
      <c r="C26" s="160" t="s">
        <v>209</v>
      </c>
      <c r="D26" s="161">
        <v>11.735279999999999</v>
      </c>
      <c r="E26" s="162">
        <v>10.1197</v>
      </c>
      <c r="F26" s="163">
        <v>10.169639999999999</v>
      </c>
      <c r="G26" s="161">
        <v>8.8896680000000003</v>
      </c>
      <c r="H26" s="162">
        <v>10.14316</v>
      </c>
      <c r="I26" s="163">
        <v>11.13899</v>
      </c>
      <c r="J26" s="161">
        <v>22.90333</v>
      </c>
      <c r="K26" s="162">
        <v>18.984819999999999</v>
      </c>
      <c r="L26" s="163">
        <v>17.706060000000001</v>
      </c>
      <c r="M26" s="161">
        <v>4.2301609999999998</v>
      </c>
      <c r="N26" s="162">
        <v>3.73265</v>
      </c>
      <c r="O26" s="163">
        <v>3.9545720000000002</v>
      </c>
      <c r="P26" s="169"/>
      <c r="Q26" s="161">
        <v>54.82855</v>
      </c>
      <c r="R26" s="162">
        <v>55.781709999999997</v>
      </c>
      <c r="S26" s="163">
        <v>55.74268</v>
      </c>
      <c r="T26" s="161">
        <v>54.516869999999997</v>
      </c>
      <c r="U26" s="162">
        <v>53.20505</v>
      </c>
      <c r="V26" s="163">
        <v>54.550319999999999</v>
      </c>
      <c r="W26" s="161">
        <v>46.348979999999997</v>
      </c>
      <c r="X26" s="162">
        <v>47.695140000000002</v>
      </c>
      <c r="Y26" s="163">
        <v>48.130629999999996</v>
      </c>
      <c r="Z26" s="161">
        <v>42.159730000000003</v>
      </c>
      <c r="AA26" s="162">
        <v>41.768340000000002</v>
      </c>
      <c r="AB26" s="163">
        <v>42.627310000000001</v>
      </c>
      <c r="AC26" s="9" t="s">
        <v>44</v>
      </c>
      <c r="AD26" s="266" t="s">
        <v>10</v>
      </c>
      <c r="AE26" s="266"/>
      <c r="AF26" s="266" t="s">
        <v>10</v>
      </c>
      <c r="AG26" s="266"/>
      <c r="AH26" s="266" t="s">
        <v>10</v>
      </c>
      <c r="AI26" s="266"/>
      <c r="AJ26" s="266" t="s">
        <v>10</v>
      </c>
      <c r="AK26" s="266"/>
      <c r="AL26" s="266" t="s">
        <v>11</v>
      </c>
      <c r="AM26" s="266"/>
      <c r="AN26" s="266" t="s">
        <v>11</v>
      </c>
      <c r="AO26" s="266"/>
    </row>
    <row r="27" spans="2:41" x14ac:dyDescent="0.45">
      <c r="B27" s="164"/>
      <c r="C27" s="165" t="s">
        <v>210</v>
      </c>
      <c r="D27" s="161">
        <v>20.32002</v>
      </c>
      <c r="E27" s="162">
        <v>17.14115</v>
      </c>
      <c r="F27" s="163">
        <v>16.253520000000002</v>
      </c>
      <c r="G27" s="161">
        <v>11.827159999999999</v>
      </c>
      <c r="H27" s="162">
        <v>13.806749999999999</v>
      </c>
      <c r="I27" s="163">
        <v>14.128259999999999</v>
      </c>
      <c r="J27" s="161">
        <v>30.108899999999998</v>
      </c>
      <c r="K27" s="162">
        <v>23.324570000000001</v>
      </c>
      <c r="L27" s="163">
        <v>20.969940000000001</v>
      </c>
      <c r="M27" s="161">
        <v>6.5195999999999996</v>
      </c>
      <c r="N27" s="162">
        <v>6.5176049999999996</v>
      </c>
      <c r="O27" s="163">
        <v>4.7487320000000004</v>
      </c>
      <c r="P27" s="169"/>
      <c r="Q27" s="161">
        <v>80.479309999999998</v>
      </c>
      <c r="R27" s="162">
        <v>80.726110000000006</v>
      </c>
      <c r="S27" s="163">
        <v>81.390870000000007</v>
      </c>
      <c r="T27" s="161">
        <v>77.171400000000006</v>
      </c>
      <c r="U27" s="162">
        <v>76.114639999999994</v>
      </c>
      <c r="V27" s="163">
        <v>75.585549999999998</v>
      </c>
      <c r="W27" s="161">
        <v>65.248239999999996</v>
      </c>
      <c r="X27" s="162">
        <v>67.426060000000007</v>
      </c>
      <c r="Y27" s="163">
        <v>67.794939999999997</v>
      </c>
      <c r="Z27" s="161">
        <v>62.051270000000002</v>
      </c>
      <c r="AA27" s="162">
        <v>60.362250000000003</v>
      </c>
      <c r="AB27" s="163">
        <v>61.256500000000003</v>
      </c>
      <c r="AC27" s="9" t="s">
        <v>45</v>
      </c>
      <c r="AD27" s="266" t="s">
        <v>46</v>
      </c>
      <c r="AE27" s="266"/>
      <c r="AF27" s="266" t="s">
        <v>46</v>
      </c>
      <c r="AG27" s="266"/>
      <c r="AH27" s="266" t="s">
        <v>46</v>
      </c>
      <c r="AI27" s="266"/>
      <c r="AJ27" s="266" t="s">
        <v>46</v>
      </c>
      <c r="AK27" s="266"/>
      <c r="AL27" s="266" t="s">
        <v>46</v>
      </c>
      <c r="AM27" s="266"/>
      <c r="AN27" s="266" t="s">
        <v>46</v>
      </c>
      <c r="AO27" s="266"/>
    </row>
    <row r="28" spans="2:41" x14ac:dyDescent="0.45">
      <c r="B28" s="2"/>
      <c r="I28" s="2"/>
      <c r="J28" s="2"/>
      <c r="K28" s="2"/>
      <c r="L28" s="2"/>
      <c r="M28" s="2"/>
      <c r="N28" s="2"/>
      <c r="O28" s="2"/>
      <c r="AC28" s="9" t="s">
        <v>47</v>
      </c>
      <c r="AD28" s="266" t="s">
        <v>222</v>
      </c>
      <c r="AE28" s="266"/>
      <c r="AF28" s="266" t="s">
        <v>222</v>
      </c>
      <c r="AG28" s="266"/>
      <c r="AH28" s="266" t="s">
        <v>222</v>
      </c>
      <c r="AI28" s="266"/>
      <c r="AJ28" s="266" t="s">
        <v>222</v>
      </c>
      <c r="AK28" s="266"/>
      <c r="AL28" s="266" t="s">
        <v>223</v>
      </c>
      <c r="AM28" s="266"/>
      <c r="AN28" s="266" t="s">
        <v>225</v>
      </c>
      <c r="AO28" s="266"/>
    </row>
    <row r="29" spans="2:41" x14ac:dyDescent="0.45">
      <c r="AC29" s="9" t="s">
        <v>48</v>
      </c>
      <c r="AD29" s="266">
        <v>-78</v>
      </c>
      <c r="AE29" s="266"/>
      <c r="AF29" s="266">
        <v>-78</v>
      </c>
      <c r="AG29" s="266"/>
      <c r="AH29" s="266">
        <v>-78</v>
      </c>
      <c r="AI29" s="266"/>
      <c r="AJ29" s="266">
        <v>-78</v>
      </c>
      <c r="AK29" s="266"/>
      <c r="AL29" s="266">
        <v>-50</v>
      </c>
      <c r="AM29" s="266"/>
      <c r="AN29" s="266">
        <v>-14</v>
      </c>
      <c r="AO29" s="266"/>
    </row>
    <row r="30" spans="2:41" x14ac:dyDescent="0.45">
      <c r="AA30" s="7"/>
      <c r="AB30" s="7"/>
      <c r="AC30" s="9" t="s">
        <v>49</v>
      </c>
      <c r="AD30" s="266">
        <v>12</v>
      </c>
      <c r="AE30" s="266"/>
      <c r="AF30" s="266">
        <v>12</v>
      </c>
      <c r="AG30" s="266"/>
      <c r="AH30" s="266">
        <v>12</v>
      </c>
      <c r="AI30" s="266"/>
      <c r="AJ30" s="266">
        <v>12</v>
      </c>
      <c r="AK30" s="266"/>
      <c r="AL30" s="266">
        <v>12</v>
      </c>
      <c r="AM30" s="266"/>
      <c r="AN30" s="266">
        <v>12</v>
      </c>
      <c r="AO30" s="266"/>
    </row>
    <row r="31" spans="2:41" ht="14.65" thickBot="1" x14ac:dyDescent="0.5">
      <c r="AA31" s="5"/>
      <c r="AB31" s="5"/>
      <c r="AC31" s="9" t="s">
        <v>50</v>
      </c>
      <c r="AD31" s="266">
        <v>0</v>
      </c>
      <c r="AE31" s="266"/>
      <c r="AF31" s="266">
        <v>0</v>
      </c>
      <c r="AG31" s="266"/>
      <c r="AH31" s="266">
        <v>0</v>
      </c>
      <c r="AI31" s="266"/>
      <c r="AJ31" s="266">
        <v>0</v>
      </c>
      <c r="AK31" s="266"/>
      <c r="AL31" s="266">
        <v>0</v>
      </c>
      <c r="AM31" s="266"/>
      <c r="AN31" s="266">
        <v>0</v>
      </c>
      <c r="AO31" s="266"/>
    </row>
    <row r="32" spans="2:41" ht="14.65" thickBot="1" x14ac:dyDescent="0.5">
      <c r="AA32" s="5"/>
      <c r="AB32" s="5"/>
      <c r="AC32" s="5"/>
      <c r="AD32" s="288" t="s">
        <v>214</v>
      </c>
      <c r="AE32" s="285"/>
      <c r="AF32" s="285" t="s">
        <v>215</v>
      </c>
      <c r="AG32" s="285"/>
      <c r="AH32" s="285" t="s">
        <v>216</v>
      </c>
      <c r="AI32" s="285"/>
      <c r="AJ32" s="285" t="s">
        <v>217</v>
      </c>
      <c r="AK32" s="285"/>
      <c r="AL32" s="285" t="s">
        <v>218</v>
      </c>
      <c r="AM32" s="286"/>
      <c r="AN32" s="288" t="s">
        <v>224</v>
      </c>
      <c r="AO32" s="286"/>
    </row>
    <row r="33" spans="15:39" x14ac:dyDescent="0.45">
      <c r="AA33" s="5"/>
      <c r="AB33" s="5"/>
      <c r="AC33" s="5"/>
    </row>
    <row r="34" spans="15:39" x14ac:dyDescent="0.45"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</row>
    <row r="35" spans="15:39" x14ac:dyDescent="0.45"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</row>
    <row r="36" spans="15:39" x14ac:dyDescent="0.45"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</row>
    <row r="37" spans="15:39" x14ac:dyDescent="0.45"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</row>
    <row r="38" spans="15:39" x14ac:dyDescent="0.45"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</row>
    <row r="39" spans="15:39" x14ac:dyDescent="0.45"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</row>
    <row r="40" spans="15:39" x14ac:dyDescent="0.45"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</row>
    <row r="41" spans="15:39" x14ac:dyDescent="0.45"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</row>
    <row r="42" spans="15:39" x14ac:dyDescent="0.45"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</row>
    <row r="44" spans="15:39" x14ac:dyDescent="0.45">
      <c r="AA44" s="5"/>
    </row>
    <row r="45" spans="15:39" x14ac:dyDescent="0.45">
      <c r="AA45" s="5"/>
    </row>
    <row r="46" spans="15:39" x14ac:dyDescent="0.45">
      <c r="O46" s="7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</row>
    <row r="47" spans="15:39" x14ac:dyDescent="0.45">
      <c r="O47" s="7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</row>
    <row r="48" spans="15:39" x14ac:dyDescent="0.45">
      <c r="O48" s="7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</row>
    <row r="49" spans="15:27" x14ac:dyDescent="0.45">
      <c r="O49" s="7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</row>
    <row r="50" spans="15:27" x14ac:dyDescent="0.45">
      <c r="O50" s="7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 spans="15:27" x14ac:dyDescent="0.45">
      <c r="O51" s="7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</row>
    <row r="52" spans="15:27" x14ac:dyDescent="0.45">
      <c r="O52" s="7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</row>
    <row r="53" spans="15:27" x14ac:dyDescent="0.45">
      <c r="O53" s="7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</row>
    <row r="54" spans="15:27" x14ac:dyDescent="0.45">
      <c r="O54" s="7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</row>
    <row r="55" spans="15:27" x14ac:dyDescent="0.45">
      <c r="O55" s="7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</row>
    <row r="56" spans="15:27" x14ac:dyDescent="0.45">
      <c r="O56" s="7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</row>
    <row r="57" spans="15:27" x14ac:dyDescent="0.45">
      <c r="O57" s="7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</row>
    <row r="58" spans="15:27" x14ac:dyDescent="0.45">
      <c r="O58" s="7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</row>
    <row r="59" spans="15:27" x14ac:dyDescent="0.45">
      <c r="O59" s="7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</row>
    <row r="60" spans="15:27" x14ac:dyDescent="0.45">
      <c r="O60" s="7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</row>
    <row r="61" spans="15:27" x14ac:dyDescent="0.45">
      <c r="O61" s="7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</row>
    <row r="62" spans="15:27" x14ac:dyDescent="0.45">
      <c r="O62" s="7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</row>
    <row r="63" spans="15:27" x14ac:dyDescent="0.45">
      <c r="O63" s="7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</row>
    <row r="64" spans="15:27" x14ac:dyDescent="0.45">
      <c r="O64" s="7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</row>
    <row r="65" spans="15:27" x14ac:dyDescent="0.45">
      <c r="O65" s="7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</row>
    <row r="66" spans="15:27" x14ac:dyDescent="0.45">
      <c r="O66" s="7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</row>
    <row r="67" spans="15:27" x14ac:dyDescent="0.45">
      <c r="O67" s="7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</row>
    <row r="68" spans="15:27" x14ac:dyDescent="0.45">
      <c r="O68" s="7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</row>
  </sheetData>
  <mergeCells count="79">
    <mergeCell ref="AN29:AO29"/>
    <mergeCell ref="AN28:AO28"/>
    <mergeCell ref="AN30:AO30"/>
    <mergeCell ref="AN31:AO31"/>
    <mergeCell ref="AN2:AO2"/>
    <mergeCell ref="AF31:AG31"/>
    <mergeCell ref="AH31:AI31"/>
    <mergeCell ref="AJ31:AK31"/>
    <mergeCell ref="AL31:AM31"/>
    <mergeCell ref="AF30:AG30"/>
    <mergeCell ref="AH30:AI30"/>
    <mergeCell ref="AJ30:AK30"/>
    <mergeCell ref="AL30:AM30"/>
    <mergeCell ref="AH28:AI28"/>
    <mergeCell ref="AJ28:AK28"/>
    <mergeCell ref="AL28:AM28"/>
    <mergeCell ref="AF29:AG29"/>
    <mergeCell ref="AH29:AI29"/>
    <mergeCell ref="AJ29:AK29"/>
    <mergeCell ref="AL29:AM29"/>
    <mergeCell ref="AN32:AO32"/>
    <mergeCell ref="AF23:AG23"/>
    <mergeCell ref="AH23:AI23"/>
    <mergeCell ref="AJ23:AK23"/>
    <mergeCell ref="AL23:AM23"/>
    <mergeCell ref="AN23:AO23"/>
    <mergeCell ref="AF24:AG24"/>
    <mergeCell ref="AH24:AI24"/>
    <mergeCell ref="AJ24:AK24"/>
    <mergeCell ref="AL24:AM24"/>
    <mergeCell ref="AN24:AO24"/>
    <mergeCell ref="AF25:AG25"/>
    <mergeCell ref="AH25:AI25"/>
    <mergeCell ref="AJ25:AK25"/>
    <mergeCell ref="AL25:AM25"/>
    <mergeCell ref="AN25:AO25"/>
    <mergeCell ref="AD32:AE32"/>
    <mergeCell ref="AF32:AG32"/>
    <mergeCell ref="AH32:AI32"/>
    <mergeCell ref="AJ32:AK32"/>
    <mergeCell ref="AL32:AM32"/>
    <mergeCell ref="AD29:AE29"/>
    <mergeCell ref="AD30:AE30"/>
    <mergeCell ref="AD31:AE31"/>
    <mergeCell ref="AC17:AO17"/>
    <mergeCell ref="AC22:AO22"/>
    <mergeCell ref="AF26:AG26"/>
    <mergeCell ref="AH26:AI26"/>
    <mergeCell ref="AJ26:AK26"/>
    <mergeCell ref="AL26:AM26"/>
    <mergeCell ref="AN26:AO26"/>
    <mergeCell ref="AF27:AG27"/>
    <mergeCell ref="AH27:AI27"/>
    <mergeCell ref="AJ27:AK27"/>
    <mergeCell ref="AL27:AM27"/>
    <mergeCell ref="AN27:AO27"/>
    <mergeCell ref="AF28:AG28"/>
    <mergeCell ref="AD24:AE24"/>
    <mergeCell ref="AD25:AE25"/>
    <mergeCell ref="AD26:AE26"/>
    <mergeCell ref="AD27:AE27"/>
    <mergeCell ref="AD28:AE28"/>
    <mergeCell ref="AH2:AI2"/>
    <mergeCell ref="AJ2:AK2"/>
    <mergeCell ref="AL2:AM2"/>
    <mergeCell ref="AD23:AE23"/>
    <mergeCell ref="B16:B19"/>
    <mergeCell ref="AD2:AE2"/>
    <mergeCell ref="AF2:AG2"/>
    <mergeCell ref="Q1:AB1"/>
    <mergeCell ref="Q2:S2"/>
    <mergeCell ref="T2:V2"/>
    <mergeCell ref="W2:Y2"/>
    <mergeCell ref="Z2:AB2"/>
    <mergeCell ref="D1:O1"/>
    <mergeCell ref="D2:F2"/>
    <mergeCell ref="G2:I2"/>
    <mergeCell ref="J2:L2"/>
    <mergeCell ref="M2:O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5D8DA-9BA9-447E-885B-D0298FEBAFE8}">
  <dimension ref="B1:AP49"/>
  <sheetViews>
    <sheetView workbookViewId="0">
      <selection activeCell="AG33" sqref="AG33"/>
    </sheetView>
  </sheetViews>
  <sheetFormatPr defaultRowHeight="14.25" x14ac:dyDescent="0.45"/>
  <cols>
    <col min="2" max="2" width="5.796875" bestFit="1" customWidth="1"/>
    <col min="3" max="3" width="9.53125" bestFit="1" customWidth="1"/>
    <col min="4" max="9" width="5.265625" bestFit="1" customWidth="1"/>
    <col min="10" max="12" width="6.265625" bestFit="1" customWidth="1"/>
    <col min="13" max="15" width="5.265625" bestFit="1" customWidth="1"/>
    <col min="16" max="16" width="2.86328125" customWidth="1"/>
    <col min="17" max="17" width="5.265625" bestFit="1" customWidth="1"/>
    <col min="18" max="28" width="6.265625" bestFit="1" customWidth="1"/>
    <col min="29" max="29" width="4.53125" bestFit="1" customWidth="1"/>
    <col min="30" max="30" width="5.6640625" bestFit="1" customWidth="1"/>
    <col min="31" max="31" width="11.06640625" customWidth="1"/>
    <col min="32" max="32" width="5.6640625" bestFit="1" customWidth="1"/>
    <col min="33" max="33" width="9.59765625" customWidth="1"/>
    <col min="34" max="34" width="6.265625" bestFit="1" customWidth="1"/>
    <col min="35" max="35" width="10.73046875" customWidth="1"/>
    <col min="36" max="36" width="5.6640625" bestFit="1" customWidth="1"/>
    <col min="37" max="37" width="5.53125" bestFit="1" customWidth="1"/>
    <col min="38" max="38" width="5.6640625" bestFit="1" customWidth="1"/>
    <col min="39" max="39" width="5.53125" bestFit="1" customWidth="1"/>
    <col min="40" max="40" width="6.265625" bestFit="1" customWidth="1"/>
    <col min="41" max="41" width="5.53125" bestFit="1" customWidth="1"/>
  </cols>
  <sheetData>
    <row r="1" spans="2:42" ht="14.65" thickBot="1" x14ac:dyDescent="0.5">
      <c r="B1" s="2"/>
      <c r="C1" s="2"/>
      <c r="D1" s="281" t="s">
        <v>213</v>
      </c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147"/>
      <c r="Q1" s="281" t="s">
        <v>212</v>
      </c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</row>
    <row r="2" spans="2:42" ht="14.65" thickBot="1" x14ac:dyDescent="0.5">
      <c r="B2" s="2"/>
      <c r="C2" s="2"/>
      <c r="D2" s="282" t="s">
        <v>197</v>
      </c>
      <c r="E2" s="283"/>
      <c r="F2" s="284"/>
      <c r="G2" s="282" t="s">
        <v>198</v>
      </c>
      <c r="H2" s="283"/>
      <c r="I2" s="284"/>
      <c r="J2" s="282" t="s">
        <v>199</v>
      </c>
      <c r="K2" s="283"/>
      <c r="L2" s="284"/>
      <c r="M2" s="282" t="s">
        <v>200</v>
      </c>
      <c r="N2" s="283"/>
      <c r="O2" s="284"/>
      <c r="P2" s="167"/>
      <c r="Q2" s="282" t="s">
        <v>197</v>
      </c>
      <c r="R2" s="283"/>
      <c r="S2" s="284"/>
      <c r="T2" s="282" t="s">
        <v>198</v>
      </c>
      <c r="U2" s="283"/>
      <c r="V2" s="284"/>
      <c r="W2" s="282" t="s">
        <v>199</v>
      </c>
      <c r="X2" s="283"/>
      <c r="Y2" s="284"/>
      <c r="Z2" s="282" t="s">
        <v>200</v>
      </c>
      <c r="AA2" s="283"/>
      <c r="AB2" s="284"/>
      <c r="AC2" s="2"/>
      <c r="AD2" s="288" t="s">
        <v>214</v>
      </c>
      <c r="AE2" s="295"/>
      <c r="AF2" s="285" t="s">
        <v>215</v>
      </c>
      <c r="AG2" s="285"/>
      <c r="AH2" s="285" t="s">
        <v>216</v>
      </c>
      <c r="AI2" s="285"/>
      <c r="AJ2" s="285" t="s">
        <v>217</v>
      </c>
      <c r="AK2" s="285"/>
      <c r="AL2" s="285" t="s">
        <v>218</v>
      </c>
      <c r="AM2" s="286"/>
      <c r="AN2" s="288" t="s">
        <v>224</v>
      </c>
      <c r="AO2" s="286"/>
    </row>
    <row r="3" spans="2:42" ht="14.65" thickBot="1" x14ac:dyDescent="0.5">
      <c r="B3" s="148"/>
      <c r="C3" s="149" t="s">
        <v>201</v>
      </c>
      <c r="D3" s="150">
        <v>1.4074249999999999</v>
      </c>
      <c r="E3" s="151">
        <v>7.9304009999999998</v>
      </c>
      <c r="F3" s="152">
        <v>14.453749999999999</v>
      </c>
      <c r="G3" s="150">
        <v>21.044119999999999</v>
      </c>
      <c r="H3" s="151">
        <v>27.568960000000001</v>
      </c>
      <c r="I3" s="152">
        <v>34.086820000000003</v>
      </c>
      <c r="J3" s="150">
        <v>40.672969999999999</v>
      </c>
      <c r="K3" s="151">
        <v>47.196910000000003</v>
      </c>
      <c r="L3" s="152">
        <v>53.726120000000002</v>
      </c>
      <c r="M3" s="150">
        <v>60.311799999999998</v>
      </c>
      <c r="N3" s="151">
        <v>66.838819999999998</v>
      </c>
      <c r="O3" s="152">
        <v>73.368600000000001</v>
      </c>
      <c r="P3" s="168"/>
      <c r="Q3" s="150">
        <v>1.31134</v>
      </c>
      <c r="R3" s="151">
        <v>7.8164730000000002</v>
      </c>
      <c r="S3" s="152">
        <v>14.304676000000001</v>
      </c>
      <c r="T3" s="150">
        <v>20.874919999999999</v>
      </c>
      <c r="U3" s="151">
        <v>27.352730999999999</v>
      </c>
      <c r="V3" s="152">
        <v>33.836210000000001</v>
      </c>
      <c r="W3" s="150">
        <v>40.398378999999998</v>
      </c>
      <c r="X3" s="151">
        <v>46.888666999999998</v>
      </c>
      <c r="Y3" s="152">
        <v>53.383901999999999</v>
      </c>
      <c r="Z3" s="150">
        <v>59.950760000000002</v>
      </c>
      <c r="AA3" s="151">
        <v>66.452293999999995</v>
      </c>
      <c r="AB3" s="152">
        <v>72.944665000000001</v>
      </c>
      <c r="AC3" s="85"/>
      <c r="AD3" s="175" t="s">
        <v>21</v>
      </c>
      <c r="AE3" s="176" t="s">
        <v>18</v>
      </c>
      <c r="AF3" s="175" t="s">
        <v>21</v>
      </c>
      <c r="AG3" s="176" t="s">
        <v>18</v>
      </c>
      <c r="AH3" s="175" t="s">
        <v>21</v>
      </c>
      <c r="AI3" s="176" t="s">
        <v>18</v>
      </c>
      <c r="AJ3" s="175" t="s">
        <v>21</v>
      </c>
      <c r="AK3" s="176" t="s">
        <v>18</v>
      </c>
      <c r="AL3" s="175" t="s">
        <v>21</v>
      </c>
      <c r="AM3" s="176" t="s">
        <v>18</v>
      </c>
      <c r="AN3" s="175" t="s">
        <v>21</v>
      </c>
      <c r="AO3" s="176" t="s">
        <v>18</v>
      </c>
    </row>
    <row r="4" spans="2:42" x14ac:dyDescent="0.45">
      <c r="B4" s="293" t="s">
        <v>21</v>
      </c>
      <c r="C4" s="154" t="s">
        <v>183</v>
      </c>
      <c r="D4" s="155">
        <v>79.211169999999996</v>
      </c>
      <c r="E4" s="155">
        <v>68.415289999999999</v>
      </c>
      <c r="F4" s="156">
        <v>61.97316</v>
      </c>
      <c r="G4" s="157">
        <v>72.440780000000004</v>
      </c>
      <c r="H4" s="155">
        <v>70.046570000000003</v>
      </c>
      <c r="I4" s="156">
        <v>65.944140000000004</v>
      </c>
      <c r="J4" s="157">
        <v>130.0326</v>
      </c>
      <c r="K4" s="155">
        <v>137.22300000000001</v>
      </c>
      <c r="L4" s="156">
        <v>132.5763</v>
      </c>
      <c r="M4" s="157">
        <v>22.50572</v>
      </c>
      <c r="N4" s="155">
        <v>23.453620000000001</v>
      </c>
      <c r="O4" s="156">
        <v>23.28436</v>
      </c>
      <c r="P4" s="169"/>
      <c r="Q4" s="155">
        <v>98.680409999999995</v>
      </c>
      <c r="R4" s="155">
        <v>100.0389</v>
      </c>
      <c r="S4" s="156">
        <v>102.8875</v>
      </c>
      <c r="T4" s="157">
        <v>124.1981</v>
      </c>
      <c r="U4" s="155">
        <v>126.373</v>
      </c>
      <c r="V4" s="156">
        <v>128.1009</v>
      </c>
      <c r="W4" s="157">
        <v>150.82579999999999</v>
      </c>
      <c r="X4" s="155">
        <v>142.9675</v>
      </c>
      <c r="Y4" s="156">
        <v>135.42660000000001</v>
      </c>
      <c r="Z4" s="157">
        <v>135.21109999999999</v>
      </c>
      <c r="AA4" s="155">
        <v>131.928</v>
      </c>
      <c r="AB4" s="155">
        <v>131.02680000000001</v>
      </c>
      <c r="AC4" s="191" t="s">
        <v>219</v>
      </c>
      <c r="AD4" s="177">
        <f>AVERAGE(D4:F4)-AVERAGE(M4:O4)</f>
        <v>46.785306666666671</v>
      </c>
      <c r="AE4" s="189">
        <f>AVERAGE(D7:F7)-AVERAGE(M7:O7)</f>
        <v>35.92769333333333</v>
      </c>
      <c r="AF4" s="183">
        <f>AVERAGE(D4:F4)-AVERAGE(G4:I4)</f>
        <v>0.3893766666666636</v>
      </c>
      <c r="AG4" s="183">
        <f>AVERAGE(D7:F7)-AVERAGE(G7:I7)</f>
        <v>7.5829466666666647</v>
      </c>
      <c r="AH4" s="183">
        <f>AVERAGE(J4:L4)-AVERAGE(M4:O4)</f>
        <v>110.19606666666667</v>
      </c>
      <c r="AI4" s="183">
        <f>AVERAGE(J7:L7)-AVERAGE(M7:O7)</f>
        <v>87.268326666666667</v>
      </c>
      <c r="AJ4" s="183">
        <f>AVERAGE(J4:L4)-AVERAGE(D4:F4)</f>
        <v>63.410759999999996</v>
      </c>
      <c r="AK4" s="183">
        <f>AVERAGE(J7:L7)-AVERAGE(D7:F7)</f>
        <v>51.340633333333336</v>
      </c>
      <c r="AL4" s="183">
        <f>AVERAGE(G4:I4)-AVERAGE(M4:O4)</f>
        <v>46.395930000000007</v>
      </c>
      <c r="AM4" s="183">
        <f>AVERAGE(G7:I7)-AVERAGE(M7:O7)</f>
        <v>28.344746666666666</v>
      </c>
      <c r="AN4" s="183">
        <f>AVERAGE(Q4:S4)</f>
        <v>100.53560333333333</v>
      </c>
      <c r="AO4" s="194">
        <f>AVERAGE(Q7:S7)</f>
        <v>84.888256666666678</v>
      </c>
    </row>
    <row r="5" spans="2:42" x14ac:dyDescent="0.45">
      <c r="B5" s="294"/>
      <c r="C5" s="154" t="s">
        <v>184</v>
      </c>
      <c r="D5" s="155">
        <v>45.20055</v>
      </c>
      <c r="E5" s="155">
        <v>42.007779999999997</v>
      </c>
      <c r="F5" s="156">
        <v>41.993639999999999</v>
      </c>
      <c r="G5" s="157">
        <v>17.915970000000002</v>
      </c>
      <c r="H5" s="155">
        <v>17.595829999999999</v>
      </c>
      <c r="I5" s="156">
        <v>17.45992</v>
      </c>
      <c r="J5" s="157">
        <v>73.426370000000006</v>
      </c>
      <c r="K5" s="155">
        <v>69.36985</v>
      </c>
      <c r="L5" s="156">
        <v>68.866429999999994</v>
      </c>
      <c r="M5" s="157">
        <v>9.3486370000000001</v>
      </c>
      <c r="N5" s="155">
        <v>10.36473</v>
      </c>
      <c r="O5" s="156">
        <v>10.00215</v>
      </c>
      <c r="P5" s="169"/>
      <c r="Q5" s="155">
        <v>46.698410000000003</v>
      </c>
      <c r="R5" s="155">
        <v>45.455620000000003</v>
      </c>
      <c r="S5" s="156">
        <v>46.630429999999997</v>
      </c>
      <c r="T5" s="157">
        <v>59.183280000000003</v>
      </c>
      <c r="U5" s="155">
        <v>60.976799999999997</v>
      </c>
      <c r="V5" s="156">
        <v>60.978949999999998</v>
      </c>
      <c r="W5" s="157">
        <v>62.723030000000001</v>
      </c>
      <c r="X5" s="155">
        <v>63.9422</v>
      </c>
      <c r="Y5" s="156">
        <v>66.126760000000004</v>
      </c>
      <c r="Z5" s="157">
        <v>63.915190000000003</v>
      </c>
      <c r="AA5" s="155">
        <v>64.282880000000006</v>
      </c>
      <c r="AB5" s="155">
        <v>64.420490000000001</v>
      </c>
      <c r="AC5" s="192" t="s">
        <v>220</v>
      </c>
      <c r="AD5" s="177">
        <f t="shared" ref="AD5:AD6" si="0">AVERAGE(D5:F5)-AVERAGE(M5:O5)</f>
        <v>33.162150999999994</v>
      </c>
      <c r="AE5" s="189">
        <f>AVERAGE(D8:F8)-AVERAGE(M8:O8)</f>
        <v>30.550924999999996</v>
      </c>
      <c r="AF5" s="177">
        <f t="shared" ref="AF5:AF6" si="1">AVERAGE(D5:F5)-AVERAGE(G5:I5)</f>
        <v>25.410083333333326</v>
      </c>
      <c r="AG5" s="177">
        <f>AVERAGE(D8:F8)-AVERAGE(G8:I8)</f>
        <v>24.843379999999996</v>
      </c>
      <c r="AH5" s="177">
        <f t="shared" ref="AH5:AH6" si="2">AVERAGE(J5:L5)-AVERAGE(M5:O5)</f>
        <v>60.649044333333329</v>
      </c>
      <c r="AI5" s="177">
        <f>AVERAGE(J8:L8)-AVERAGE(M8:O8)</f>
        <v>56.88978500000001</v>
      </c>
      <c r="AJ5" s="177">
        <f t="shared" ref="AJ5:AJ6" si="3">AVERAGE(J5:L5)-AVERAGE(D5:F5)</f>
        <v>27.486893333333335</v>
      </c>
      <c r="AK5" s="177">
        <f>AVERAGE(J8:L8)-AVERAGE(D8:F8)</f>
        <v>26.338860000000011</v>
      </c>
      <c r="AL5" s="177">
        <f t="shared" ref="AL5:AL6" si="4">AVERAGE(G5:I5)-AVERAGE(M5:O5)</f>
        <v>7.7520676666666688</v>
      </c>
      <c r="AM5" s="177">
        <f>AVERAGE(G8:I8)-AVERAGE(M8:O8)</f>
        <v>5.7075450000000005</v>
      </c>
      <c r="AN5" s="177">
        <f t="shared" ref="AN5:AN6" si="5">AVERAGE(Q5:S5)</f>
        <v>46.261486666666663</v>
      </c>
      <c r="AO5" s="189">
        <f>AVERAGE(Q8:S8)</f>
        <v>37.299166666666672</v>
      </c>
    </row>
    <row r="6" spans="2:42" x14ac:dyDescent="0.45">
      <c r="B6" s="294"/>
      <c r="C6" s="154" t="s">
        <v>185</v>
      </c>
      <c r="D6" s="155">
        <v>28.956440000000001</v>
      </c>
      <c r="E6" s="155">
        <v>18.44295</v>
      </c>
      <c r="F6" s="156">
        <v>21.225280000000001</v>
      </c>
      <c r="G6" s="157">
        <v>5.8725459999999998</v>
      </c>
      <c r="H6" s="155">
        <v>4.9574889999999998</v>
      </c>
      <c r="I6" s="156">
        <v>7.1806200000000002</v>
      </c>
      <c r="J6" s="157">
        <v>38.976970000000001</v>
      </c>
      <c r="K6" s="155">
        <v>32.935479999999998</v>
      </c>
      <c r="L6" s="156">
        <v>29.318490000000001</v>
      </c>
      <c r="M6" s="157">
        <v>3.334759</v>
      </c>
      <c r="N6" s="155">
        <v>3.5709919999999999</v>
      </c>
      <c r="O6" s="156">
        <v>3.8072590000000002</v>
      </c>
      <c r="P6" s="169"/>
      <c r="Q6" s="155">
        <v>52.11609</v>
      </c>
      <c r="R6" s="155">
        <v>44.534439999999996</v>
      </c>
      <c r="S6" s="156">
        <v>45.213290000000001</v>
      </c>
      <c r="T6" s="157">
        <v>53.228209999999997</v>
      </c>
      <c r="U6" s="155">
        <v>53.585560000000001</v>
      </c>
      <c r="V6" s="156">
        <v>54.658169999999998</v>
      </c>
      <c r="W6" s="157">
        <v>58.325960000000002</v>
      </c>
      <c r="X6" s="155">
        <v>58.727310000000003</v>
      </c>
      <c r="Y6" s="156">
        <v>59.49915</v>
      </c>
      <c r="Z6" s="157">
        <v>64.613720000000001</v>
      </c>
      <c r="AA6" s="155">
        <v>63.157089999999997</v>
      </c>
      <c r="AB6" s="155">
        <v>63.12482</v>
      </c>
      <c r="AC6" s="193" t="s">
        <v>221</v>
      </c>
      <c r="AD6" s="180">
        <f t="shared" si="0"/>
        <v>19.303886666666664</v>
      </c>
      <c r="AE6" s="190">
        <f>AVERAGE(D9:F9)-AVERAGE(M9:O9)</f>
        <v>13.025573333333334</v>
      </c>
      <c r="AF6" s="180">
        <f t="shared" si="1"/>
        <v>16.87133833333333</v>
      </c>
      <c r="AG6" s="180">
        <f>AVERAGE(D9:F9)-AVERAGE(G9:I9)</f>
        <v>9.1188310000000001</v>
      </c>
      <c r="AH6" s="180">
        <f t="shared" si="2"/>
        <v>30.172643333333337</v>
      </c>
      <c r="AI6" s="180">
        <f>AVERAGE(J9:L9)-AVERAGE(M9:O9)</f>
        <v>26.480619999999998</v>
      </c>
      <c r="AJ6" s="180">
        <f t="shared" si="3"/>
        <v>10.868756666666673</v>
      </c>
      <c r="AK6" s="180">
        <f>AVERAGE(J9:L9)-AVERAGE(D9:F9)</f>
        <v>13.455046666666664</v>
      </c>
      <c r="AL6" s="180">
        <f t="shared" si="4"/>
        <v>2.4325483333333331</v>
      </c>
      <c r="AM6" s="180">
        <f>AVERAGE(G9:I9)-AVERAGE(M9:O9)</f>
        <v>3.9067423333333346</v>
      </c>
      <c r="AN6" s="180">
        <f t="shared" si="5"/>
        <v>47.287939999999999</v>
      </c>
      <c r="AO6" s="190">
        <f>AVERAGE(Q9:S9)</f>
        <v>42.227086666666672</v>
      </c>
    </row>
    <row r="7" spans="2:42" ht="13.5" customHeight="1" x14ac:dyDescent="0.45">
      <c r="B7" s="292" t="s">
        <v>18</v>
      </c>
      <c r="C7" s="173" t="s">
        <v>183</v>
      </c>
      <c r="D7" s="170">
        <v>63.08558</v>
      </c>
      <c r="E7" s="171">
        <v>52.602269999999997</v>
      </c>
      <c r="F7" s="172">
        <v>48.353349999999999</v>
      </c>
      <c r="G7" s="170">
        <v>48.851019999999998</v>
      </c>
      <c r="H7" s="171">
        <v>46.656489999999998</v>
      </c>
      <c r="I7" s="172">
        <v>45.784849999999999</v>
      </c>
      <c r="J7" s="170">
        <v>104.51990000000001</v>
      </c>
      <c r="K7" s="171">
        <v>112.673</v>
      </c>
      <c r="L7" s="172">
        <v>100.8702</v>
      </c>
      <c r="M7" s="170">
        <v>18.198689999999999</v>
      </c>
      <c r="N7" s="171">
        <v>18.6709</v>
      </c>
      <c r="O7" s="172">
        <v>19.388529999999999</v>
      </c>
      <c r="P7" s="169"/>
      <c r="Q7" s="170">
        <v>82.691680000000005</v>
      </c>
      <c r="R7" s="171">
        <v>84.505809999999997</v>
      </c>
      <c r="S7" s="172">
        <v>87.467280000000002</v>
      </c>
      <c r="T7" s="170">
        <v>97.927809999999994</v>
      </c>
      <c r="U7" s="171">
        <v>103.6444</v>
      </c>
      <c r="V7" s="172">
        <v>107.0461</v>
      </c>
      <c r="W7" s="170">
        <v>139.7021</v>
      </c>
      <c r="X7" s="171">
        <v>134.01849999999999</v>
      </c>
      <c r="Y7" s="172">
        <v>129.21889999999999</v>
      </c>
      <c r="Z7" s="170">
        <v>125.9928</v>
      </c>
      <c r="AA7" s="171">
        <v>126.60760000000001</v>
      </c>
      <c r="AB7" s="172">
        <v>125.6322</v>
      </c>
      <c r="AP7" s="5"/>
    </row>
    <row r="8" spans="2:42" ht="13.5" customHeight="1" x14ac:dyDescent="0.45">
      <c r="B8" s="292"/>
      <c r="C8" s="173" t="s">
        <v>184</v>
      </c>
      <c r="D8" s="170">
        <v>38.216569999999997</v>
      </c>
      <c r="E8" s="171">
        <v>36.231009999999998</v>
      </c>
      <c r="F8" s="172">
        <v>34.617370000000001</v>
      </c>
      <c r="G8" s="170">
        <v>12.20496</v>
      </c>
      <c r="H8" s="171">
        <v>11.026680000000001</v>
      </c>
      <c r="I8" s="172">
        <v>11.30317</v>
      </c>
      <c r="J8" s="170">
        <v>71.010570000000001</v>
      </c>
      <c r="K8" s="171">
        <v>59.824779999999997</v>
      </c>
      <c r="L8" s="172">
        <v>57.246180000000003</v>
      </c>
      <c r="M8" s="170">
        <v>6.3638659999999998</v>
      </c>
      <c r="N8" s="171">
        <v>6.1932210000000003</v>
      </c>
      <c r="O8" s="172">
        <v>4.8550880000000003</v>
      </c>
      <c r="P8" s="169"/>
      <c r="Q8" s="170">
        <v>37.808459999999997</v>
      </c>
      <c r="R8" s="171">
        <v>36.284770000000002</v>
      </c>
      <c r="S8" s="172">
        <v>37.804270000000002</v>
      </c>
      <c r="T8" s="170">
        <v>46.525550000000003</v>
      </c>
      <c r="U8" s="171">
        <v>48.863320000000002</v>
      </c>
      <c r="V8" s="172">
        <v>50.399619999999999</v>
      </c>
      <c r="W8" s="170">
        <v>51.405029999999996</v>
      </c>
      <c r="X8" s="171">
        <v>54.119390000000003</v>
      </c>
      <c r="Y8" s="172">
        <v>55.790419999999997</v>
      </c>
      <c r="Z8" s="170">
        <v>51.562570000000001</v>
      </c>
      <c r="AA8" s="171">
        <v>52.867739999999998</v>
      </c>
      <c r="AB8" s="172">
        <v>53.415140000000001</v>
      </c>
      <c r="AP8" s="5"/>
    </row>
    <row r="9" spans="2:42" ht="13.5" customHeight="1" x14ac:dyDescent="0.45">
      <c r="B9" s="292"/>
      <c r="C9" s="173" t="s">
        <v>185</v>
      </c>
      <c r="D9" s="170">
        <v>18.78528</v>
      </c>
      <c r="E9" s="171">
        <v>17.296029999999998</v>
      </c>
      <c r="F9" s="172">
        <v>16.53087</v>
      </c>
      <c r="G9" s="170">
        <v>7.7433480000000001</v>
      </c>
      <c r="H9" s="171">
        <v>8.3051379999999995</v>
      </c>
      <c r="I9" s="172">
        <v>9.2072009999999995</v>
      </c>
      <c r="J9" s="170">
        <v>32.609729999999999</v>
      </c>
      <c r="K9" s="171">
        <v>31.02394</v>
      </c>
      <c r="L9" s="172">
        <v>29.34365</v>
      </c>
      <c r="M9" s="170">
        <v>5.3177130000000004</v>
      </c>
      <c r="N9" s="171">
        <v>4.5497209999999999</v>
      </c>
      <c r="O9" s="172">
        <v>3.6680259999999998</v>
      </c>
      <c r="P9" s="169"/>
      <c r="Q9" s="170">
        <v>42.571599999999997</v>
      </c>
      <c r="R9" s="171">
        <v>41.724600000000002</v>
      </c>
      <c r="S9" s="172">
        <v>42.385060000000003</v>
      </c>
      <c r="T9" s="170">
        <v>47.272910000000003</v>
      </c>
      <c r="U9" s="171">
        <v>47.765059999999998</v>
      </c>
      <c r="V9" s="172">
        <v>47.887390000000003</v>
      </c>
      <c r="W9" s="170">
        <v>51.232050000000001</v>
      </c>
      <c r="X9" s="171">
        <v>51.274769999999997</v>
      </c>
      <c r="Y9" s="172">
        <v>51.98263</v>
      </c>
      <c r="Z9" s="170">
        <v>51.924160000000001</v>
      </c>
      <c r="AA9" s="171">
        <v>51.781759999999998</v>
      </c>
      <c r="AB9" s="172">
        <v>51.874749999999999</v>
      </c>
      <c r="AP9" s="5"/>
    </row>
    <row r="10" spans="2:42" x14ac:dyDescent="0.45">
      <c r="B10" s="2"/>
      <c r="AP10" s="5"/>
    </row>
    <row r="12" spans="2:42" x14ac:dyDescent="0.45">
      <c r="Y12" s="7"/>
      <c r="Z12" s="7"/>
      <c r="AA12" s="7"/>
      <c r="AB12" s="7"/>
    </row>
    <row r="13" spans="2:42" x14ac:dyDescent="0.45">
      <c r="Y13" s="5"/>
      <c r="Z13" s="5"/>
      <c r="AA13" s="5"/>
      <c r="AB13" s="5"/>
    </row>
    <row r="14" spans="2:42" x14ac:dyDescent="0.45">
      <c r="Y14" s="5"/>
      <c r="Z14" s="5"/>
      <c r="AA14" s="5"/>
      <c r="AB14" s="5"/>
    </row>
    <row r="15" spans="2:42" x14ac:dyDescent="0.45">
      <c r="Y15" s="5"/>
      <c r="Z15" s="5"/>
      <c r="AA15" s="5"/>
      <c r="AB15" s="5"/>
    </row>
    <row r="16" spans="2:42" x14ac:dyDescent="0.45">
      <c r="Y16" s="5"/>
      <c r="Z16" s="5"/>
      <c r="AA16" s="5"/>
      <c r="AB16" s="5"/>
    </row>
    <row r="17" spans="5:39" x14ac:dyDescent="0.45">
      <c r="Y17" s="5"/>
      <c r="Z17" s="5"/>
      <c r="AA17" s="5"/>
      <c r="AB17" s="5"/>
    </row>
    <row r="18" spans="5:39" x14ac:dyDescent="0.45">
      <c r="Y18" s="5"/>
      <c r="Z18" s="5"/>
      <c r="AA18" s="5"/>
      <c r="AB18" s="5"/>
    </row>
    <row r="19" spans="5:39" x14ac:dyDescent="0.45">
      <c r="Y19" s="5"/>
      <c r="Z19" s="5"/>
      <c r="AA19" s="5"/>
      <c r="AB19" s="5"/>
      <c r="AC19" s="5"/>
    </row>
    <row r="20" spans="5:39" x14ac:dyDescent="0.45"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</row>
    <row r="21" spans="5:39" x14ac:dyDescent="0.45"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</row>
    <row r="22" spans="5:39" x14ac:dyDescent="0.45"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</row>
    <row r="23" spans="5:39" x14ac:dyDescent="0.45"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</row>
    <row r="24" spans="5:39" x14ac:dyDescent="0.45"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</row>
    <row r="25" spans="5:39" x14ac:dyDescent="0.45">
      <c r="Y25" s="5"/>
      <c r="Z25" s="5"/>
      <c r="AA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</row>
    <row r="26" spans="5:39" x14ac:dyDescent="0.45">
      <c r="Y26" s="5"/>
      <c r="Z26" s="5"/>
      <c r="AA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</row>
    <row r="27" spans="5:39" x14ac:dyDescent="0.45">
      <c r="O27" s="7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</row>
    <row r="28" spans="5:39" x14ac:dyDescent="0.45">
      <c r="E28" s="9"/>
      <c r="F28" s="5"/>
      <c r="G28" s="5"/>
      <c r="H28" s="5"/>
      <c r="I28" s="5"/>
      <c r="J28" s="5"/>
      <c r="O28" s="7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</row>
    <row r="29" spans="5:39" x14ac:dyDescent="0.45">
      <c r="E29" s="9"/>
      <c r="F29" s="5"/>
      <c r="G29" s="5"/>
      <c r="H29" s="5"/>
      <c r="I29" s="5"/>
      <c r="J29" s="5"/>
      <c r="O29" s="7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spans="5:39" x14ac:dyDescent="0.45">
      <c r="E30" s="9"/>
      <c r="F30" s="5"/>
      <c r="G30" s="5"/>
      <c r="H30" s="5"/>
      <c r="I30" s="5"/>
      <c r="J30" s="5"/>
      <c r="O30" s="7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 spans="5:39" x14ac:dyDescent="0.45">
      <c r="E31" s="9"/>
      <c r="F31" s="5"/>
      <c r="G31" s="5"/>
      <c r="H31" s="5"/>
      <c r="I31" s="5"/>
      <c r="J31" s="5"/>
      <c r="O31" s="7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 spans="5:39" x14ac:dyDescent="0.45">
      <c r="E32" s="9"/>
      <c r="F32" s="5"/>
      <c r="G32" s="5"/>
      <c r="H32" s="5"/>
      <c r="I32" s="5"/>
      <c r="J32" s="5"/>
      <c r="O32" s="7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</row>
    <row r="33" spans="5:28" x14ac:dyDescent="0.45">
      <c r="E33" s="9"/>
      <c r="F33" s="5"/>
      <c r="G33" s="5"/>
      <c r="H33" s="5"/>
      <c r="I33" s="5"/>
      <c r="J33" s="5"/>
      <c r="O33" s="7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 spans="5:28" x14ac:dyDescent="0.45">
      <c r="E34" s="9"/>
      <c r="F34" s="5"/>
      <c r="G34" s="5"/>
      <c r="H34" s="5"/>
      <c r="I34" s="5"/>
      <c r="J34" s="5"/>
      <c r="O34" s="7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 spans="5:28" x14ac:dyDescent="0.45">
      <c r="E35" s="9"/>
      <c r="F35" s="5"/>
      <c r="G35" s="5"/>
      <c r="H35" s="5"/>
      <c r="I35" s="5"/>
      <c r="J35" s="5"/>
      <c r="O35" s="7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 spans="5:28" x14ac:dyDescent="0.45">
      <c r="E36" s="9"/>
      <c r="F36" s="5"/>
      <c r="G36" s="5"/>
      <c r="H36" s="5"/>
      <c r="I36" s="5"/>
      <c r="J36" s="5"/>
      <c r="O36" s="7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 spans="5:28" x14ac:dyDescent="0.45">
      <c r="E37" s="9"/>
      <c r="F37" s="5"/>
      <c r="G37" s="5"/>
      <c r="H37" s="5"/>
      <c r="I37" s="5"/>
      <c r="J37" s="5"/>
      <c r="O37" s="7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 spans="5:28" x14ac:dyDescent="0.45">
      <c r="E38" s="9"/>
      <c r="F38" s="5"/>
      <c r="G38" s="5"/>
      <c r="H38" s="5"/>
      <c r="I38" s="5"/>
      <c r="J38" s="5"/>
      <c r="O38" s="7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spans="5:28" x14ac:dyDescent="0.45">
      <c r="E39" s="9"/>
      <c r="F39" s="5"/>
      <c r="G39" s="5"/>
      <c r="H39" s="5"/>
      <c r="I39" s="5"/>
      <c r="J39" s="5"/>
      <c r="O39" s="7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spans="5:28" x14ac:dyDescent="0.45"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spans="5:28" x14ac:dyDescent="0.45"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5:28" x14ac:dyDescent="0.45"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 spans="5:28" x14ac:dyDescent="0.45"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</row>
    <row r="44" spans="5:28" x14ac:dyDescent="0.45"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</row>
    <row r="45" spans="5:28" x14ac:dyDescent="0.45"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</row>
    <row r="46" spans="5:28" x14ac:dyDescent="0.45"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</row>
    <row r="47" spans="5:28" x14ac:dyDescent="0.45">
      <c r="O47" s="7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</row>
    <row r="48" spans="5:28" x14ac:dyDescent="0.45">
      <c r="O48" s="7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</row>
    <row r="49" spans="15:28" x14ac:dyDescent="0.45">
      <c r="O49" s="7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</row>
  </sheetData>
  <mergeCells count="18">
    <mergeCell ref="AN2:AO2"/>
    <mergeCell ref="AD2:AE2"/>
    <mergeCell ref="AF2:AG2"/>
    <mergeCell ref="AH2:AI2"/>
    <mergeCell ref="AJ2:AK2"/>
    <mergeCell ref="AL2:AM2"/>
    <mergeCell ref="B7:B9"/>
    <mergeCell ref="B4:B6"/>
    <mergeCell ref="D1:O1"/>
    <mergeCell ref="Q1:AB1"/>
    <mergeCell ref="D2:F2"/>
    <mergeCell ref="G2:I2"/>
    <mergeCell ref="J2:L2"/>
    <mergeCell ref="M2:O2"/>
    <mergeCell ref="Q2:S2"/>
    <mergeCell ref="T2:V2"/>
    <mergeCell ref="W2:Y2"/>
    <mergeCell ref="Z2:AB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544F7-232D-4A9E-8F34-6D676346D291}">
  <dimension ref="A1:AG53"/>
  <sheetViews>
    <sheetView topLeftCell="D8" zoomScale="97" workbookViewId="0">
      <selection activeCell="J30" sqref="J30"/>
    </sheetView>
  </sheetViews>
  <sheetFormatPr defaultRowHeight="14.25" x14ac:dyDescent="0.45"/>
  <cols>
    <col min="1" max="1" width="28.265625" bestFit="1" customWidth="1"/>
    <col min="2" max="3" width="12.3984375" bestFit="1" customWidth="1"/>
    <col min="4" max="4" width="5.33203125" bestFit="1" customWidth="1"/>
    <col min="5" max="5" width="21.33203125" bestFit="1" customWidth="1"/>
    <col min="6" max="6" width="16.59765625" bestFit="1" customWidth="1"/>
    <col min="7" max="7" width="6.3984375" bestFit="1" customWidth="1"/>
    <col min="8" max="8" width="6.265625" bestFit="1" customWidth="1"/>
    <col min="9" max="9" width="6.3984375" bestFit="1" customWidth="1"/>
    <col min="10" max="10" width="6.265625" bestFit="1" customWidth="1"/>
    <col min="11" max="11" width="7.46484375" bestFit="1" customWidth="1"/>
    <col min="12" max="12" width="7.33203125" bestFit="1" customWidth="1"/>
    <col min="13" max="13" width="7.46484375" bestFit="1" customWidth="1"/>
    <col min="14" max="14" width="7.33203125" bestFit="1" customWidth="1"/>
    <col min="15" max="15" width="6.265625" bestFit="1" customWidth="1"/>
    <col min="16" max="16" width="9" bestFit="1" customWidth="1"/>
    <col min="17" max="18" width="6.265625" bestFit="1" customWidth="1"/>
    <col min="19" max="19" width="5.1328125" bestFit="1" customWidth="1"/>
    <col min="20" max="20" width="6.796875" customWidth="1"/>
    <col min="21" max="21" width="6.53125" customWidth="1"/>
    <col min="22" max="22" width="6.86328125" customWidth="1"/>
    <col min="23" max="23" width="6.3984375" bestFit="1" customWidth="1"/>
    <col min="24" max="24" width="6.265625" bestFit="1" customWidth="1"/>
    <col min="25" max="25" width="6.3984375" bestFit="1" customWidth="1"/>
    <col min="26" max="26" width="6.265625" bestFit="1" customWidth="1"/>
    <col min="27" max="27" width="7.46484375" bestFit="1" customWidth="1"/>
    <col min="28" max="28" width="7.33203125" bestFit="1" customWidth="1"/>
    <col min="29" max="29" width="7.46484375" bestFit="1" customWidth="1"/>
    <col min="30" max="30" width="7.33203125" bestFit="1" customWidth="1"/>
    <col min="31" max="31" width="6.06640625" bestFit="1" customWidth="1"/>
    <col min="32" max="32" width="6.265625" bestFit="1" customWidth="1"/>
    <col min="33" max="33" width="6.73046875" bestFit="1" customWidth="1"/>
    <col min="34" max="43" width="5.73046875" bestFit="1" customWidth="1"/>
  </cols>
  <sheetData>
    <row r="1" spans="1:33" ht="28.5" x14ac:dyDescent="0.85">
      <c r="A1" s="143" t="s">
        <v>196</v>
      </c>
      <c r="B1" s="18"/>
      <c r="C1" s="18"/>
      <c r="D1" s="142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9"/>
      <c r="AG1" s="131"/>
    </row>
    <row r="2" spans="1:33" x14ac:dyDescent="0.45">
      <c r="A2" s="11"/>
      <c r="Q2" s="15"/>
    </row>
    <row r="3" spans="1:33" x14ac:dyDescent="0.45">
      <c r="A3" s="140" t="s">
        <v>22</v>
      </c>
      <c r="B3" s="112" t="s">
        <v>17</v>
      </c>
      <c r="C3" s="112" t="s">
        <v>14</v>
      </c>
      <c r="E3" s="33"/>
      <c r="F3" s="21">
        <v>1</v>
      </c>
      <c r="G3" s="21">
        <v>2</v>
      </c>
      <c r="H3" s="21">
        <v>3</v>
      </c>
      <c r="I3" s="21">
        <v>4</v>
      </c>
      <c r="J3" s="21">
        <v>5</v>
      </c>
      <c r="K3" s="21">
        <v>6</v>
      </c>
      <c r="L3" s="21">
        <v>7</v>
      </c>
      <c r="M3" s="21">
        <v>8</v>
      </c>
      <c r="N3" s="21">
        <v>9</v>
      </c>
      <c r="O3" s="21">
        <v>10</v>
      </c>
      <c r="P3" s="21">
        <v>11</v>
      </c>
      <c r="Q3" s="144">
        <v>12</v>
      </c>
    </row>
    <row r="4" spans="1:33" x14ac:dyDescent="0.45">
      <c r="A4" s="140" t="s">
        <v>23</v>
      </c>
      <c r="B4" s="112"/>
      <c r="C4" s="112"/>
      <c r="E4" s="21" t="s">
        <v>51</v>
      </c>
      <c r="F4" s="22">
        <v>50</v>
      </c>
      <c r="G4" s="22">
        <v>50</v>
      </c>
      <c r="H4" s="22">
        <v>50</v>
      </c>
      <c r="I4" s="22">
        <v>49</v>
      </c>
      <c r="J4" s="22">
        <v>50</v>
      </c>
      <c r="K4" s="22">
        <v>51</v>
      </c>
      <c r="L4" s="22">
        <v>49</v>
      </c>
      <c r="M4" s="22">
        <v>49</v>
      </c>
      <c r="N4" s="22">
        <v>49</v>
      </c>
      <c r="O4" s="22">
        <v>49</v>
      </c>
      <c r="P4" s="22">
        <v>48</v>
      </c>
      <c r="Q4" s="145">
        <v>50</v>
      </c>
    </row>
    <row r="5" spans="1:33" x14ac:dyDescent="0.45">
      <c r="A5" s="140" t="s">
        <v>24</v>
      </c>
      <c r="B5" s="112">
        <v>0.3135</v>
      </c>
      <c r="C5" s="112">
        <v>1.391</v>
      </c>
      <c r="E5" s="21" t="s">
        <v>52</v>
      </c>
      <c r="F5" s="22">
        <v>50</v>
      </c>
      <c r="G5" s="22">
        <v>51</v>
      </c>
      <c r="H5" s="22">
        <v>50</v>
      </c>
      <c r="I5" s="22">
        <v>49</v>
      </c>
      <c r="J5" s="22">
        <v>49</v>
      </c>
      <c r="K5" s="22">
        <v>48</v>
      </c>
      <c r="L5" s="22">
        <v>48</v>
      </c>
      <c r="M5" s="22">
        <v>49</v>
      </c>
      <c r="N5" s="22">
        <v>49</v>
      </c>
      <c r="O5" s="22">
        <v>49</v>
      </c>
      <c r="P5" s="22">
        <v>49</v>
      </c>
      <c r="Q5" s="145">
        <v>49</v>
      </c>
      <c r="AF5" s="51"/>
    </row>
    <row r="6" spans="1:33" x14ac:dyDescent="0.45">
      <c r="A6" s="140" t="s">
        <v>25</v>
      </c>
      <c r="B6" s="112">
        <v>-0.50370000000000004</v>
      </c>
      <c r="C6" s="112">
        <v>0.14349999999999999</v>
      </c>
      <c r="E6" s="21" t="s">
        <v>53</v>
      </c>
      <c r="F6" s="22">
        <v>49</v>
      </c>
      <c r="G6" s="23">
        <v>4625</v>
      </c>
      <c r="H6" s="30">
        <v>5494</v>
      </c>
      <c r="I6" s="23">
        <v>4625</v>
      </c>
      <c r="J6" s="31">
        <v>7997</v>
      </c>
      <c r="K6" s="23">
        <v>4571</v>
      </c>
      <c r="L6" s="24">
        <v>6934</v>
      </c>
      <c r="M6" s="25">
        <v>12578</v>
      </c>
      <c r="N6" s="28">
        <v>10523</v>
      </c>
      <c r="O6" s="29">
        <v>11597</v>
      </c>
      <c r="P6" s="25">
        <v>12706</v>
      </c>
      <c r="Q6" s="145">
        <v>50</v>
      </c>
      <c r="AE6" s="51"/>
      <c r="AF6" s="51"/>
    </row>
    <row r="7" spans="1:33" x14ac:dyDescent="0.45">
      <c r="A7" s="140" t="s">
        <v>27</v>
      </c>
      <c r="B7" s="112"/>
      <c r="C7" s="112"/>
      <c r="E7" s="21" t="s">
        <v>54</v>
      </c>
      <c r="F7" s="22">
        <v>50</v>
      </c>
      <c r="G7" s="26">
        <v>13956</v>
      </c>
      <c r="H7" s="27">
        <v>15342</v>
      </c>
      <c r="I7" s="26">
        <v>13151</v>
      </c>
      <c r="J7" s="27">
        <v>15203</v>
      </c>
      <c r="K7" s="27">
        <v>14606</v>
      </c>
      <c r="L7" s="32">
        <v>15467</v>
      </c>
      <c r="M7" s="27">
        <v>15052</v>
      </c>
      <c r="N7" s="27">
        <v>15019</v>
      </c>
      <c r="O7" s="27">
        <v>15290</v>
      </c>
      <c r="P7" s="32">
        <v>16542</v>
      </c>
      <c r="Q7" s="145">
        <v>49</v>
      </c>
      <c r="AE7" s="51"/>
      <c r="AF7" s="51"/>
    </row>
    <row r="8" spans="1:33" x14ac:dyDescent="0.45">
      <c r="A8" s="140" t="s">
        <v>28</v>
      </c>
      <c r="B8" s="112">
        <v>6</v>
      </c>
      <c r="C8" s="112">
        <v>6</v>
      </c>
      <c r="E8" s="21" t="s">
        <v>55</v>
      </c>
      <c r="F8" s="22">
        <v>49</v>
      </c>
      <c r="G8" s="31">
        <v>7520</v>
      </c>
      <c r="H8" s="26">
        <v>13110</v>
      </c>
      <c r="I8" s="23">
        <v>4600</v>
      </c>
      <c r="J8" s="23">
        <v>4606</v>
      </c>
      <c r="K8" s="23">
        <v>4595</v>
      </c>
      <c r="L8" s="23">
        <v>4609</v>
      </c>
      <c r="M8" s="26">
        <v>13276</v>
      </c>
      <c r="N8" s="25">
        <v>12935</v>
      </c>
      <c r="O8" s="24">
        <v>7041</v>
      </c>
      <c r="P8" s="31">
        <v>8248</v>
      </c>
      <c r="Q8" s="145">
        <v>49</v>
      </c>
      <c r="AE8" s="43"/>
      <c r="AF8" s="43"/>
    </row>
    <row r="9" spans="1:33" x14ac:dyDescent="0.45">
      <c r="A9" s="140" t="s">
        <v>29</v>
      </c>
      <c r="B9" s="112">
        <v>-9.042E-2</v>
      </c>
      <c r="C9" s="112">
        <v>0.52729999999999999</v>
      </c>
      <c r="E9" s="21" t="s">
        <v>56</v>
      </c>
      <c r="F9" s="22">
        <v>51</v>
      </c>
      <c r="G9" s="32">
        <v>15465</v>
      </c>
      <c r="H9" s="27">
        <v>15238</v>
      </c>
      <c r="I9" s="26">
        <v>13326</v>
      </c>
      <c r="J9" s="27">
        <v>14918</v>
      </c>
      <c r="K9" s="26">
        <v>13376</v>
      </c>
      <c r="L9" s="27">
        <v>14789</v>
      </c>
      <c r="M9" s="26">
        <v>14005</v>
      </c>
      <c r="N9" s="27">
        <v>14741</v>
      </c>
      <c r="O9" s="32">
        <v>16368</v>
      </c>
      <c r="P9" s="32">
        <v>16650</v>
      </c>
      <c r="Q9" s="145">
        <v>50</v>
      </c>
      <c r="AE9" s="43"/>
      <c r="AF9" s="43"/>
    </row>
    <row r="10" spans="1:33" x14ac:dyDescent="0.45">
      <c r="A10" s="140" t="s">
        <v>30</v>
      </c>
      <c r="B10" s="112">
        <v>5816</v>
      </c>
      <c r="C10" s="112">
        <v>3047</v>
      </c>
      <c r="E10" s="21" t="s">
        <v>57</v>
      </c>
      <c r="F10" s="22">
        <v>49</v>
      </c>
      <c r="G10" s="23">
        <v>4560</v>
      </c>
      <c r="H10" s="23">
        <v>4550</v>
      </c>
      <c r="I10" s="23">
        <v>4545</v>
      </c>
      <c r="J10" s="32">
        <v>15845</v>
      </c>
      <c r="K10" s="32">
        <v>15469</v>
      </c>
      <c r="L10" s="32">
        <v>15633</v>
      </c>
      <c r="M10" s="32">
        <v>16052</v>
      </c>
      <c r="N10" s="23">
        <v>4479</v>
      </c>
      <c r="O10" s="23">
        <v>4506</v>
      </c>
      <c r="P10" s="23">
        <v>4493</v>
      </c>
      <c r="Q10" s="145">
        <v>49</v>
      </c>
      <c r="AE10" s="43"/>
      <c r="AF10" s="43"/>
    </row>
    <row r="11" spans="1:33" x14ac:dyDescent="0.45">
      <c r="A11" s="140" t="s">
        <v>31</v>
      </c>
      <c r="B11" s="112">
        <v>31.13</v>
      </c>
      <c r="C11" s="112">
        <v>22.53</v>
      </c>
      <c r="E11" s="21" t="s">
        <v>58</v>
      </c>
      <c r="F11" s="22">
        <v>50</v>
      </c>
      <c r="G11" s="22">
        <v>50</v>
      </c>
      <c r="H11" s="22">
        <v>49</v>
      </c>
      <c r="I11" s="22">
        <v>50</v>
      </c>
      <c r="J11" s="22">
        <v>49</v>
      </c>
      <c r="K11" s="22">
        <v>49</v>
      </c>
      <c r="L11" s="22">
        <v>49</v>
      </c>
      <c r="M11" s="22">
        <v>50</v>
      </c>
      <c r="N11" s="22">
        <v>49</v>
      </c>
      <c r="O11" s="22">
        <v>49</v>
      </c>
      <c r="P11" s="22">
        <v>50</v>
      </c>
      <c r="Q11" s="145">
        <v>50</v>
      </c>
      <c r="AF11" s="43"/>
    </row>
    <row r="12" spans="1:33" x14ac:dyDescent="0.45">
      <c r="A12" s="140" t="s">
        <v>32</v>
      </c>
      <c r="B12" s="112"/>
      <c r="C12" s="112"/>
      <c r="Q12" s="15"/>
      <c r="AE12" s="43"/>
      <c r="AF12" s="43"/>
    </row>
    <row r="13" spans="1:33" x14ac:dyDescent="0.45">
      <c r="A13" s="140" t="s">
        <v>24</v>
      </c>
      <c r="B13" s="112" t="s">
        <v>33</v>
      </c>
      <c r="C13" s="112" t="s">
        <v>33</v>
      </c>
      <c r="H13" t="s">
        <v>180</v>
      </c>
      <c r="I13">
        <f>MEDIAN(G10:I10,N10:P10)</f>
        <v>4525.5</v>
      </c>
      <c r="J13" t="s">
        <v>181</v>
      </c>
      <c r="K13">
        <f>AVERAGE(J10:M10)</f>
        <v>15749.75</v>
      </c>
      <c r="Q13" s="15"/>
      <c r="AE13" s="43"/>
      <c r="AF13" s="43"/>
    </row>
    <row r="14" spans="1:33" x14ac:dyDescent="0.45">
      <c r="A14" s="140"/>
      <c r="B14" s="112"/>
      <c r="C14" s="112"/>
      <c r="Q14" s="15"/>
      <c r="AE14" s="43"/>
      <c r="AF14" s="43"/>
    </row>
    <row r="15" spans="1:33" x14ac:dyDescent="0.45">
      <c r="A15" s="140" t="s">
        <v>34</v>
      </c>
      <c r="B15" s="112"/>
      <c r="C15" s="112"/>
      <c r="Q15" s="15"/>
      <c r="AE15" s="43"/>
      <c r="AF15" s="43"/>
    </row>
    <row r="16" spans="1:33" x14ac:dyDescent="0.45">
      <c r="A16" s="140" t="s">
        <v>35</v>
      </c>
      <c r="B16" s="112">
        <v>12</v>
      </c>
      <c r="C16" s="112">
        <v>12</v>
      </c>
      <c r="G16" s="2"/>
      <c r="H16" s="146" t="s">
        <v>17</v>
      </c>
      <c r="I16" s="146"/>
      <c r="J16" s="146"/>
      <c r="K16" s="146"/>
      <c r="L16" s="1" t="s">
        <v>14</v>
      </c>
      <c r="M16" s="1"/>
      <c r="N16" s="1"/>
      <c r="O16" s="1"/>
      <c r="Q16" s="15"/>
      <c r="AE16" s="43"/>
      <c r="AF16" s="43"/>
    </row>
    <row r="17" spans="1:32" ht="14.65" thickBot="1" x14ac:dyDescent="0.5">
      <c r="A17" s="140" t="s">
        <v>36</v>
      </c>
      <c r="B17" s="112">
        <v>7</v>
      </c>
      <c r="C17" s="112">
        <v>7</v>
      </c>
      <c r="F17" s="20"/>
      <c r="G17" s="2" t="s">
        <v>182</v>
      </c>
      <c r="H17" s="146" t="s">
        <v>183</v>
      </c>
      <c r="I17" s="146" t="s">
        <v>184</v>
      </c>
      <c r="J17" s="146" t="s">
        <v>185</v>
      </c>
      <c r="K17" s="146" t="s">
        <v>186</v>
      </c>
      <c r="L17" s="1" t="s">
        <v>183</v>
      </c>
      <c r="M17" s="1" t="s">
        <v>184</v>
      </c>
      <c r="N17" s="1" t="s">
        <v>185</v>
      </c>
      <c r="O17" s="1" t="s">
        <v>186</v>
      </c>
      <c r="Q17" s="15"/>
      <c r="AE17" s="43"/>
      <c r="AF17" s="43"/>
    </row>
    <row r="18" spans="1:32" x14ac:dyDescent="0.45">
      <c r="A18" s="11"/>
      <c r="G18" s="10">
        <v>5</v>
      </c>
      <c r="H18" s="123">
        <f>G6</f>
        <v>4625</v>
      </c>
      <c r="I18" s="123">
        <f>I8</f>
        <v>4600</v>
      </c>
      <c r="J18" s="123"/>
      <c r="K18" s="123"/>
      <c r="L18" s="124">
        <f>G8</f>
        <v>7520</v>
      </c>
      <c r="M18" s="124">
        <f>K6</f>
        <v>4571</v>
      </c>
      <c r="N18" s="124"/>
      <c r="O18" s="125"/>
      <c r="P18" t="s">
        <v>187</v>
      </c>
      <c r="Q18" s="15"/>
    </row>
    <row r="19" spans="1:32" x14ac:dyDescent="0.45">
      <c r="A19" s="11"/>
      <c r="G19" s="11">
        <v>1</v>
      </c>
      <c r="H19" s="126">
        <f>H6</f>
        <v>5494</v>
      </c>
      <c r="I19" s="126">
        <f>J8</f>
        <v>4606</v>
      </c>
      <c r="J19" s="126">
        <f>M6</f>
        <v>12578</v>
      </c>
      <c r="K19" s="126">
        <f>N6</f>
        <v>10523</v>
      </c>
      <c r="L19" s="17">
        <f>H8</f>
        <v>13110</v>
      </c>
      <c r="M19" s="17">
        <f>L6</f>
        <v>6934</v>
      </c>
      <c r="N19" s="17">
        <f>M8</f>
        <v>13276</v>
      </c>
      <c r="O19" s="127">
        <f>N8</f>
        <v>12935</v>
      </c>
      <c r="Q19" s="15"/>
    </row>
    <row r="20" spans="1:32" ht="14.65" thickBot="1" x14ac:dyDescent="0.5">
      <c r="A20" s="11"/>
      <c r="G20" s="13">
        <f>1/5</f>
        <v>0.2</v>
      </c>
      <c r="H20" s="128"/>
      <c r="I20" s="128">
        <f>O8</f>
        <v>7041</v>
      </c>
      <c r="J20" s="128"/>
      <c r="K20" s="128"/>
      <c r="L20" s="129"/>
      <c r="M20" s="129">
        <f>P6</f>
        <v>12706</v>
      </c>
      <c r="N20" s="129"/>
      <c r="O20" s="130"/>
      <c r="Q20" s="15"/>
    </row>
    <row r="21" spans="1:32" x14ac:dyDescent="0.45">
      <c r="A21" s="11"/>
      <c r="G21" s="10">
        <v>5</v>
      </c>
      <c r="H21" s="114">
        <f>100-100*(H18-$I$13)/($K$13-$I$13)</f>
        <v>99.113526516248299</v>
      </c>
      <c r="I21" s="114">
        <f>100-100*(I18-$I$13)/($K$13-$I$13)</f>
        <v>99.3362585473417</v>
      </c>
      <c r="J21" s="114"/>
      <c r="K21" s="114"/>
      <c r="L21" s="115">
        <f>100-100*(L18-$I$13)/($K$13-$I$13)</f>
        <v>73.321157315633556</v>
      </c>
      <c r="M21" s="115">
        <f>100-100*(M18-$I$13)/($K$13-$I$13)</f>
        <v>99.594627703410026</v>
      </c>
      <c r="N21" s="115"/>
      <c r="O21" s="116"/>
      <c r="P21" t="s">
        <v>188</v>
      </c>
      <c r="Q21" s="15"/>
    </row>
    <row r="22" spans="1:32" x14ac:dyDescent="0.45">
      <c r="A22" s="11"/>
      <c r="G22" s="11">
        <v>1</v>
      </c>
      <c r="H22" s="117">
        <f>100-100*(H19-$I$13)/($K$13-$I$13)</f>
        <v>91.371361115442014</v>
      </c>
      <c r="I22" s="117">
        <f>100-100*(I19-$I$13)/($K$13-$I$13)</f>
        <v>99.282802859879283</v>
      </c>
      <c r="J22" s="117">
        <f>100-100*(J19-$I$13)/($K$13-$I$13)</f>
        <v>28.25801278481859</v>
      </c>
      <c r="K22" s="117">
        <f>100-100*(K19-$I$13)/($K$13-$I$13)</f>
        <v>46.566585740695366</v>
      </c>
      <c r="L22" s="118">
        <f>100-100*(L19-$I$13)/($K$13-$I$13)</f>
        <v>23.518275163151216</v>
      </c>
      <c r="M22" s="118">
        <f>100-100*(M19-$I$13)/($K$13-$I$13)</f>
        <v>78.541996124462656</v>
      </c>
      <c r="N22" s="118">
        <f>100-100*(N19-$I$13)/($K$13-$I$13)</f>
        <v>22.039334476691096</v>
      </c>
      <c r="O22" s="119">
        <f>100-100*(O19-$I$13)/($K$13-$I$13)</f>
        <v>25.077399380804948</v>
      </c>
      <c r="Q22" s="15"/>
    </row>
    <row r="23" spans="1:32" ht="14.65" thickBot="1" x14ac:dyDescent="0.5">
      <c r="A23" s="13"/>
      <c r="B23" s="3"/>
      <c r="C23" s="3"/>
      <c r="D23" s="3"/>
      <c r="E23" s="3"/>
      <c r="F23" s="3"/>
      <c r="G23" s="13">
        <f>1/5</f>
        <v>0.2</v>
      </c>
      <c r="H23" s="120"/>
      <c r="I23" s="120">
        <f>100-100*(I20-$I$13)/($K$13-$I$13)</f>
        <v>77.588703031382948</v>
      </c>
      <c r="J23" s="120"/>
      <c r="K23" s="120"/>
      <c r="L23" s="121"/>
      <c r="M23" s="121">
        <f>100-100*(M20-$I$13)/($K$13-$I$13)</f>
        <v>27.117624785620421</v>
      </c>
      <c r="N23" s="121"/>
      <c r="O23" s="122"/>
      <c r="P23" s="3"/>
      <c r="Q23" s="16"/>
    </row>
    <row r="26" spans="1:32" ht="14.65" thickBot="1" x14ac:dyDescent="0.5">
      <c r="D26" s="41"/>
    </row>
    <row r="27" spans="1:32" ht="28.9" thickBot="1" x14ac:dyDescent="0.9">
      <c r="A27" s="143" t="s">
        <v>195</v>
      </c>
      <c r="B27" s="18"/>
      <c r="C27" s="18"/>
      <c r="D27" s="142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9"/>
    </row>
    <row r="28" spans="1:32" ht="14.65" thickBot="1" x14ac:dyDescent="0.5">
      <c r="D28" s="41"/>
      <c r="E28" s="43" t="s">
        <v>82</v>
      </c>
      <c r="F28" s="43"/>
      <c r="G28" s="259" t="s">
        <v>72</v>
      </c>
      <c r="H28" s="260"/>
      <c r="I28" s="260"/>
      <c r="J28" s="260"/>
      <c r="K28" s="260"/>
      <c r="L28" s="260"/>
      <c r="M28" s="260"/>
      <c r="N28" s="260"/>
      <c r="O28" s="260"/>
      <c r="P28" s="260"/>
      <c r="Q28" s="260"/>
      <c r="R28" s="260"/>
      <c r="S28" s="260"/>
      <c r="T28" s="260"/>
      <c r="U28" s="260"/>
      <c r="V28" s="261"/>
      <c r="W28" s="259" t="s">
        <v>93</v>
      </c>
      <c r="X28" s="260"/>
      <c r="Y28" s="260"/>
      <c r="Z28" s="260"/>
      <c r="AA28" s="260"/>
      <c r="AB28" s="260"/>
      <c r="AC28" s="260"/>
      <c r="AD28" s="261"/>
    </row>
    <row r="29" spans="1:32" x14ac:dyDescent="0.45">
      <c r="A29" s="6"/>
      <c r="D29" s="41"/>
      <c r="E29" s="78" t="s">
        <v>87</v>
      </c>
      <c r="F29" s="82" t="s">
        <v>84</v>
      </c>
      <c r="G29" s="62">
        <v>20000</v>
      </c>
      <c r="H29" s="56">
        <v>10000</v>
      </c>
      <c r="I29" s="56">
        <v>5000</v>
      </c>
      <c r="J29" s="56">
        <v>2500</v>
      </c>
      <c r="K29" s="56">
        <v>1250</v>
      </c>
      <c r="L29" s="56">
        <v>625</v>
      </c>
      <c r="M29" s="56">
        <v>313</v>
      </c>
      <c r="N29" s="262" t="s">
        <v>89</v>
      </c>
      <c r="O29" s="262"/>
      <c r="P29" s="262"/>
      <c r="Q29" s="264" t="s">
        <v>90</v>
      </c>
      <c r="R29" s="264"/>
      <c r="S29" s="264"/>
      <c r="T29" s="264"/>
      <c r="U29" s="264"/>
      <c r="V29" s="265"/>
      <c r="W29" s="62">
        <v>20000</v>
      </c>
      <c r="X29" s="56">
        <v>10000</v>
      </c>
      <c r="Y29" s="56">
        <v>5000</v>
      </c>
      <c r="Z29" s="56">
        <v>2500</v>
      </c>
      <c r="AA29" s="56">
        <v>1250</v>
      </c>
      <c r="AB29" s="56">
        <v>625</v>
      </c>
      <c r="AC29" s="56">
        <v>313</v>
      </c>
      <c r="AD29" s="77"/>
    </row>
    <row r="30" spans="1:32" x14ac:dyDescent="0.45">
      <c r="A30" s="140" t="s">
        <v>22</v>
      </c>
      <c r="B30" s="7" t="s">
        <v>61</v>
      </c>
      <c r="C30" s="8" t="s">
        <v>62</v>
      </c>
      <c r="D30" s="41"/>
      <c r="E30" s="79"/>
      <c r="F30" s="55" t="s">
        <v>85</v>
      </c>
      <c r="G30" s="47">
        <v>9142</v>
      </c>
      <c r="H30" s="48">
        <v>9249</v>
      </c>
      <c r="I30" s="48">
        <v>10676</v>
      </c>
      <c r="J30" s="48">
        <v>13367</v>
      </c>
      <c r="K30" s="48">
        <v>15627</v>
      </c>
      <c r="L30" s="48">
        <v>15443</v>
      </c>
      <c r="M30" s="48">
        <v>17854</v>
      </c>
      <c r="N30" s="53">
        <v>19925</v>
      </c>
      <c r="O30" s="53">
        <v>20489</v>
      </c>
      <c r="P30" s="53">
        <v>19533</v>
      </c>
      <c r="Q30" s="52">
        <v>8149</v>
      </c>
      <c r="R30" s="52">
        <v>8181</v>
      </c>
      <c r="S30" s="52">
        <v>8066</v>
      </c>
      <c r="T30" s="52">
        <v>8137</v>
      </c>
      <c r="U30" s="52">
        <v>7995</v>
      </c>
      <c r="V30" s="57">
        <v>7981</v>
      </c>
      <c r="W30" s="63">
        <f t="shared" ref="W30:AC31" si="0">100-100*((G30-AVERAGE($Q$30:$V$31))/(AVERAGE($N$30:$P$31)-AVERAGE($Q$30:$V$31)))</f>
        <v>90.710552118676944</v>
      </c>
      <c r="X30" s="61">
        <f t="shared" si="0"/>
        <v>89.804815078687668</v>
      </c>
      <c r="Y30" s="61">
        <f t="shared" si="0"/>
        <v>77.725499601447495</v>
      </c>
      <c r="Z30" s="61">
        <f t="shared" si="0"/>
        <v>54.946636287324623</v>
      </c>
      <c r="AA30" s="61">
        <f t="shared" si="0"/>
        <v>35.816115629607168</v>
      </c>
      <c r="AB30" s="61">
        <f t="shared" si="0"/>
        <v>37.373644745102752</v>
      </c>
      <c r="AC30" s="61">
        <f t="shared" si="0"/>
        <v>16.964934432820982</v>
      </c>
      <c r="AD30" s="38"/>
    </row>
    <row r="31" spans="1:32" ht="14.65" thickBot="1" x14ac:dyDescent="0.5">
      <c r="A31" s="140" t="s">
        <v>23</v>
      </c>
      <c r="B31" s="112"/>
      <c r="C31" s="112"/>
      <c r="D31" s="41"/>
      <c r="E31" s="80"/>
      <c r="F31" s="83" t="s">
        <v>86</v>
      </c>
      <c r="G31" s="49">
        <v>8270</v>
      </c>
      <c r="H31" s="50">
        <v>9267</v>
      </c>
      <c r="I31" s="50">
        <v>11661</v>
      </c>
      <c r="J31" s="50">
        <v>14541</v>
      </c>
      <c r="K31" s="50">
        <v>15852</v>
      </c>
      <c r="L31" s="50">
        <v>15976</v>
      </c>
      <c r="M31" s="50">
        <v>17511</v>
      </c>
      <c r="N31" s="58">
        <v>20404</v>
      </c>
      <c r="O31" s="58">
        <v>19421</v>
      </c>
      <c r="P31" s="58">
        <v>19377</v>
      </c>
      <c r="Q31" s="59">
        <v>8098</v>
      </c>
      <c r="R31" s="59">
        <v>8151</v>
      </c>
      <c r="S31" s="59">
        <v>7995</v>
      </c>
      <c r="T31" s="59">
        <v>8025</v>
      </c>
      <c r="U31" s="59">
        <v>7897</v>
      </c>
      <c r="V31" s="60">
        <v>7860</v>
      </c>
      <c r="W31" s="65">
        <f t="shared" si="0"/>
        <v>98.091885752982094</v>
      </c>
      <c r="X31" s="66">
        <f t="shared" si="0"/>
        <v>89.652448099997883</v>
      </c>
      <c r="Y31" s="66">
        <f t="shared" si="0"/>
        <v>69.38763993425647</v>
      </c>
      <c r="Z31" s="66">
        <f t="shared" si="0"/>
        <v>45.008923343890871</v>
      </c>
      <c r="AA31" s="66">
        <f t="shared" si="0"/>
        <v>33.91152839598486</v>
      </c>
      <c r="AB31" s="66">
        <f t="shared" si="0"/>
        <v>32.861889209455228</v>
      </c>
      <c r="AC31" s="66">
        <f t="shared" si="0"/>
        <v>19.868371860076323</v>
      </c>
      <c r="AD31" s="76"/>
    </row>
    <row r="32" spans="1:32" ht="14.65" thickBot="1" x14ac:dyDescent="0.5">
      <c r="A32" s="140" t="s">
        <v>24</v>
      </c>
      <c r="B32" s="112">
        <v>3587</v>
      </c>
      <c r="C32" s="112">
        <v>1639</v>
      </c>
      <c r="G32" s="259" t="s">
        <v>72</v>
      </c>
      <c r="H32" s="260"/>
      <c r="I32" s="260"/>
      <c r="J32" s="260"/>
      <c r="K32" s="260"/>
      <c r="L32" s="260"/>
      <c r="M32" s="260"/>
      <c r="N32" s="260"/>
      <c r="O32" s="260"/>
      <c r="P32" s="260"/>
      <c r="Q32" s="260"/>
      <c r="R32" s="260"/>
      <c r="S32" s="260"/>
      <c r="T32" s="260"/>
      <c r="U32" s="260"/>
      <c r="V32" s="261"/>
      <c r="W32" s="267" t="s">
        <v>93</v>
      </c>
      <c r="X32" s="268"/>
      <c r="Y32" s="268"/>
      <c r="Z32" s="268"/>
      <c r="AA32" s="268"/>
      <c r="AB32" s="268"/>
      <c r="AC32" s="268"/>
      <c r="AD32" s="269"/>
    </row>
    <row r="33" spans="1:30" ht="27.4" x14ac:dyDescent="0.45">
      <c r="A33" s="140" t="s">
        <v>25</v>
      </c>
      <c r="B33" s="112">
        <v>3.5550000000000002</v>
      </c>
      <c r="C33" s="112">
        <v>3.214</v>
      </c>
      <c r="D33" s="41"/>
      <c r="E33" s="44" t="s">
        <v>88</v>
      </c>
      <c r="F33" s="56" t="s">
        <v>83</v>
      </c>
      <c r="G33" s="73" t="s">
        <v>80</v>
      </c>
      <c r="H33" s="72" t="s">
        <v>81</v>
      </c>
      <c r="I33" s="72" t="s">
        <v>74</v>
      </c>
      <c r="J33" s="72" t="s">
        <v>75</v>
      </c>
      <c r="K33" s="72" t="s">
        <v>76</v>
      </c>
      <c r="L33" s="72" t="s">
        <v>77</v>
      </c>
      <c r="M33" s="72" t="s">
        <v>78</v>
      </c>
      <c r="N33" s="72" t="s">
        <v>79</v>
      </c>
      <c r="O33" s="262" t="s">
        <v>92</v>
      </c>
      <c r="P33" s="262"/>
      <c r="Q33" s="262"/>
      <c r="R33" s="262"/>
      <c r="S33" s="263" t="s">
        <v>91</v>
      </c>
      <c r="T33" s="263"/>
      <c r="U33" s="40"/>
      <c r="V33" s="77"/>
      <c r="W33" s="73" t="s">
        <v>80</v>
      </c>
      <c r="X33" s="72" t="s">
        <v>81</v>
      </c>
      <c r="Y33" s="72" t="s">
        <v>74</v>
      </c>
      <c r="Z33" s="72" t="s">
        <v>75</v>
      </c>
      <c r="AA33" s="72" t="s">
        <v>76</v>
      </c>
      <c r="AB33" s="72" t="s">
        <v>77</v>
      </c>
      <c r="AC33" s="72" t="s">
        <v>78</v>
      </c>
      <c r="AD33" s="74" t="s">
        <v>79</v>
      </c>
    </row>
    <row r="34" spans="1:30" x14ac:dyDescent="0.45">
      <c r="A34" s="140" t="s">
        <v>26</v>
      </c>
      <c r="B34" s="112"/>
      <c r="C34" s="112"/>
      <c r="D34" s="41"/>
      <c r="E34" s="81"/>
      <c r="F34" s="54">
        <v>20000</v>
      </c>
      <c r="G34" s="47"/>
      <c r="H34" s="48"/>
      <c r="I34" s="48">
        <v>9193</v>
      </c>
      <c r="J34" s="48">
        <v>8240</v>
      </c>
      <c r="K34" s="48">
        <v>10289</v>
      </c>
      <c r="L34" s="48">
        <v>9078</v>
      </c>
      <c r="M34" s="48">
        <v>10927</v>
      </c>
      <c r="N34" s="48"/>
      <c r="O34" s="68">
        <v>16616</v>
      </c>
      <c r="P34" s="68">
        <v>16424</v>
      </c>
      <c r="Q34" s="68">
        <v>16481</v>
      </c>
      <c r="R34" s="68">
        <v>17072</v>
      </c>
      <c r="S34" s="71">
        <v>7611</v>
      </c>
      <c r="T34" s="71">
        <v>7681</v>
      </c>
      <c r="U34" s="36"/>
      <c r="V34" s="38"/>
      <c r="W34" s="63"/>
      <c r="X34" s="48"/>
      <c r="Y34" s="48"/>
      <c r="Z34" s="48"/>
      <c r="AA34" s="61">
        <f t="shared" ref="AA34:AC41" si="1">100-100*((K34-$S$38)/($P$38-$S$38))</f>
        <v>69.968468596426447</v>
      </c>
      <c r="AB34" s="61">
        <f t="shared" si="1"/>
        <v>83.728659489248074</v>
      </c>
      <c r="AC34" s="61">
        <f t="shared" si="1"/>
        <v>62.719086441496465</v>
      </c>
      <c r="AD34" s="64"/>
    </row>
    <row r="35" spans="1:30" x14ac:dyDescent="0.45">
      <c r="A35" s="140" t="s">
        <v>24</v>
      </c>
      <c r="B35" s="112" t="s">
        <v>190</v>
      </c>
      <c r="C35" s="112" t="s">
        <v>191</v>
      </c>
      <c r="D35" s="41"/>
      <c r="E35" s="45"/>
      <c r="F35" s="54">
        <f t="shared" ref="F35:F41" si="2">F34/2</f>
        <v>10000</v>
      </c>
      <c r="G35" s="47"/>
      <c r="H35" s="48"/>
      <c r="I35" s="48">
        <v>9783</v>
      </c>
      <c r="J35" s="48">
        <v>8238</v>
      </c>
      <c r="K35" s="48">
        <v>10890</v>
      </c>
      <c r="L35" s="48">
        <v>9717</v>
      </c>
      <c r="M35" s="48">
        <v>11235</v>
      </c>
      <c r="N35" s="48">
        <v>9087</v>
      </c>
      <c r="O35" s="68">
        <v>15952</v>
      </c>
      <c r="P35" s="68">
        <v>16248</v>
      </c>
      <c r="Q35" s="68">
        <v>16012</v>
      </c>
      <c r="R35" s="68">
        <v>16769</v>
      </c>
      <c r="S35" s="69"/>
      <c r="T35" s="70"/>
      <c r="U35" s="36"/>
      <c r="V35" s="38"/>
      <c r="W35" s="63"/>
      <c r="X35" s="61"/>
      <c r="Y35" s="48"/>
      <c r="Z35" s="48"/>
      <c r="AA35" s="61">
        <f t="shared" si="1"/>
        <v>63.139505155810582</v>
      </c>
      <c r="AB35" s="61">
        <f t="shared" si="1"/>
        <v>76.467914666363669</v>
      </c>
      <c r="AC35" s="61">
        <f t="shared" si="1"/>
        <v>59.219384711530267</v>
      </c>
      <c r="AD35" s="64">
        <f t="shared" ref="AD35:AD41" si="3">100-100*((N35-$S$38)/($P$38-$S$38))</f>
        <v>83.62639547765815</v>
      </c>
    </row>
    <row r="36" spans="1:30" x14ac:dyDescent="0.45">
      <c r="A36" s="140" t="s">
        <v>25</v>
      </c>
      <c r="B36" s="112" t="s">
        <v>192</v>
      </c>
      <c r="C36" s="112" t="s">
        <v>193</v>
      </c>
      <c r="D36" s="41"/>
      <c r="E36" s="45"/>
      <c r="F36" s="54">
        <f t="shared" si="2"/>
        <v>5000</v>
      </c>
      <c r="G36" s="47">
        <v>12454</v>
      </c>
      <c r="H36" s="48">
        <v>10449</v>
      </c>
      <c r="I36" s="48">
        <v>10854</v>
      </c>
      <c r="J36" s="48">
        <v>9349</v>
      </c>
      <c r="K36" s="48">
        <v>11806</v>
      </c>
      <c r="L36" s="48">
        <v>10707</v>
      </c>
      <c r="M36" s="48">
        <v>12395</v>
      </c>
      <c r="N36" s="48">
        <v>9984</v>
      </c>
      <c r="O36" s="36"/>
      <c r="Q36" s="36"/>
      <c r="R36" s="36"/>
      <c r="S36" s="43"/>
      <c r="T36" s="36"/>
      <c r="U36" s="36"/>
      <c r="V36" s="38"/>
      <c r="W36" s="63">
        <f t="shared" ref="W36:Z41" si="4">100-100*((G36-$S$38)/($P$38-$S$38))</f>
        <v>45.368292475073147</v>
      </c>
      <c r="X36" s="61">
        <f t="shared" si="4"/>
        <v>68.150441723716725</v>
      </c>
      <c r="Y36" s="61">
        <f t="shared" si="4"/>
        <v>63.548561202170269</v>
      </c>
      <c r="Z36" s="61">
        <f t="shared" si="4"/>
        <v>80.649376473595993</v>
      </c>
      <c r="AA36" s="61">
        <f t="shared" si="1"/>
        <v>52.731301309547476</v>
      </c>
      <c r="AB36" s="61">
        <f t="shared" si="1"/>
        <v>65.218873391472314</v>
      </c>
      <c r="AC36" s="61">
        <f t="shared" si="1"/>
        <v>46.038689884384851</v>
      </c>
      <c r="AD36" s="64">
        <f t="shared" si="3"/>
        <v>73.434082322529335</v>
      </c>
    </row>
    <row r="37" spans="1:30" x14ac:dyDescent="0.45">
      <c r="A37" s="140" t="s">
        <v>27</v>
      </c>
      <c r="B37" s="112"/>
      <c r="C37" s="112"/>
      <c r="D37" s="41"/>
      <c r="E37" s="45"/>
      <c r="F37" s="54">
        <f t="shared" si="2"/>
        <v>2500</v>
      </c>
      <c r="G37" s="47">
        <v>13515</v>
      </c>
      <c r="H37" s="48">
        <v>11192</v>
      </c>
      <c r="I37" s="48">
        <v>12327</v>
      </c>
      <c r="J37" s="48">
        <v>10458</v>
      </c>
      <c r="K37" s="48">
        <v>12764</v>
      </c>
      <c r="L37" s="48">
        <v>11832</v>
      </c>
      <c r="M37" s="48">
        <v>13384</v>
      </c>
      <c r="N37" s="48">
        <v>11409</v>
      </c>
      <c r="O37" s="36"/>
      <c r="P37" s="68" t="s">
        <v>70</v>
      </c>
      <c r="Q37" s="36"/>
      <c r="R37" s="36"/>
      <c r="S37" s="71" t="s">
        <v>71</v>
      </c>
      <c r="T37" s="36"/>
      <c r="U37" s="36"/>
      <c r="V37" s="38"/>
      <c r="W37" s="63">
        <f t="shared" si="4"/>
        <v>33.312501775416877</v>
      </c>
      <c r="X37" s="61">
        <f t="shared" si="4"/>
        <v>59.707979433570998</v>
      </c>
      <c r="Y37" s="61">
        <f t="shared" si="4"/>
        <v>46.811351305286486</v>
      </c>
      <c r="Z37" s="61">
        <f t="shared" si="4"/>
        <v>68.048177712126801</v>
      </c>
      <c r="AA37" s="61">
        <f t="shared" si="1"/>
        <v>41.845865409198083</v>
      </c>
      <c r="AB37" s="61">
        <f t="shared" si="1"/>
        <v>52.435871942732156</v>
      </c>
      <c r="AC37" s="61">
        <f t="shared" si="1"/>
        <v>34.801011277447941</v>
      </c>
      <c r="AD37" s="64">
        <f t="shared" si="3"/>
        <v>57.242280487458459</v>
      </c>
    </row>
    <row r="38" spans="1:30" x14ac:dyDescent="0.45">
      <c r="A38" s="140" t="s">
        <v>28</v>
      </c>
      <c r="B38" s="112">
        <v>34</v>
      </c>
      <c r="C38" s="112">
        <v>33</v>
      </c>
      <c r="E38" s="45"/>
      <c r="F38" s="54">
        <f t="shared" si="2"/>
        <v>1250</v>
      </c>
      <c r="G38" s="47">
        <v>14364</v>
      </c>
      <c r="H38" s="48">
        <v>13000</v>
      </c>
      <c r="I38" s="48">
        <v>13985</v>
      </c>
      <c r="J38" s="48">
        <v>11739</v>
      </c>
      <c r="K38" s="48">
        <v>13843</v>
      </c>
      <c r="L38" s="48">
        <v>12843</v>
      </c>
      <c r="M38" s="48">
        <v>14119</v>
      </c>
      <c r="N38" s="48">
        <v>13163</v>
      </c>
      <c r="O38" s="36"/>
      <c r="P38" s="68">
        <f>AVERAGE(O34:R35)</f>
        <v>16446.75</v>
      </c>
      <c r="Q38" s="36"/>
      <c r="R38" s="36"/>
      <c r="S38" s="71">
        <f>AVERAGE(S34:T34)</f>
        <v>7646</v>
      </c>
      <c r="T38" s="36"/>
      <c r="U38" s="36"/>
      <c r="V38" s="38"/>
      <c r="W38" s="63">
        <f t="shared" si="4"/>
        <v>23.665596682100954</v>
      </c>
      <c r="X38" s="61">
        <f t="shared" si="4"/>
        <v>39.164275771951253</v>
      </c>
      <c r="Y38" s="61">
        <f t="shared" si="4"/>
        <v>27.97204783683209</v>
      </c>
      <c r="Z38" s="61">
        <f t="shared" si="4"/>
        <v>53.492600062494674</v>
      </c>
      <c r="AA38" s="61">
        <f t="shared" si="1"/>
        <v>29.585546686361965</v>
      </c>
      <c r="AB38" s="61">
        <f t="shared" si="1"/>
        <v>40.948214640797666</v>
      </c>
      <c r="AC38" s="61">
        <f t="shared" si="1"/>
        <v>26.449450330937708</v>
      </c>
      <c r="AD38" s="64">
        <f t="shared" si="3"/>
        <v>37.312160895378234</v>
      </c>
    </row>
    <row r="39" spans="1:30" x14ac:dyDescent="0.45">
      <c r="A39" s="140" t="s">
        <v>29</v>
      </c>
      <c r="B39" s="112">
        <v>0.85529999999999995</v>
      </c>
      <c r="C39" s="112">
        <v>0.94320000000000004</v>
      </c>
      <c r="D39" s="41"/>
      <c r="E39" s="45"/>
      <c r="F39" s="54">
        <f t="shared" si="2"/>
        <v>625</v>
      </c>
      <c r="G39" s="47">
        <v>14949</v>
      </c>
      <c r="H39" s="48">
        <v>14020</v>
      </c>
      <c r="I39" s="48">
        <v>14608</v>
      </c>
      <c r="J39" s="48">
        <v>12877</v>
      </c>
      <c r="K39" s="48">
        <v>14228</v>
      </c>
      <c r="L39" s="48">
        <v>13761</v>
      </c>
      <c r="M39" s="48">
        <v>14491</v>
      </c>
      <c r="N39" s="48">
        <v>13765</v>
      </c>
      <c r="O39" s="36"/>
      <c r="P39" s="36"/>
      <c r="Q39" s="36"/>
      <c r="R39" s="36"/>
      <c r="S39" s="36"/>
      <c r="T39" s="36"/>
      <c r="U39" s="36"/>
      <c r="V39" s="38"/>
      <c r="W39" s="63">
        <f t="shared" si="4"/>
        <v>17.018435928756077</v>
      </c>
      <c r="X39" s="61">
        <f t="shared" si="4"/>
        <v>27.574354458426839</v>
      </c>
      <c r="Y39" s="61">
        <f t="shared" si="4"/>
        <v>20.893105701218644</v>
      </c>
      <c r="Z39" s="61">
        <f t="shared" si="4"/>
        <v>40.561883930346845</v>
      </c>
      <c r="AA39" s="61">
        <f t="shared" si="1"/>
        <v>25.210919523904209</v>
      </c>
      <c r="AB39" s="61">
        <f t="shared" si="1"/>
        <v>30.517285458625693</v>
      </c>
      <c r="AC39" s="61">
        <f t="shared" si="1"/>
        <v>22.222537851887623</v>
      </c>
      <c r="AD39" s="64">
        <f t="shared" si="3"/>
        <v>30.471834786807932</v>
      </c>
    </row>
    <row r="40" spans="1:30" x14ac:dyDescent="0.45">
      <c r="A40" s="140" t="s">
        <v>30</v>
      </c>
      <c r="B40" s="112">
        <v>3170</v>
      </c>
      <c r="C40" s="112">
        <v>1276</v>
      </c>
      <c r="D40" s="41"/>
      <c r="E40" s="45"/>
      <c r="F40" s="54">
        <f t="shared" si="2"/>
        <v>312.5</v>
      </c>
      <c r="G40" s="47">
        <v>15959</v>
      </c>
      <c r="H40" s="48">
        <v>15436</v>
      </c>
      <c r="I40" s="48">
        <v>15403</v>
      </c>
      <c r="J40" s="48">
        <v>14334</v>
      </c>
      <c r="K40" s="48">
        <v>15152</v>
      </c>
      <c r="L40" s="48">
        <v>14619</v>
      </c>
      <c r="M40" s="48">
        <v>15313</v>
      </c>
      <c r="N40" s="48">
        <v>14291</v>
      </c>
      <c r="O40" s="36"/>
      <c r="P40" s="36"/>
      <c r="Q40" s="36"/>
      <c r="R40" s="36"/>
      <c r="S40" s="36"/>
      <c r="T40" s="36"/>
      <c r="U40" s="36"/>
      <c r="V40" s="38"/>
      <c r="W40" s="63">
        <f t="shared" si="4"/>
        <v>5.542141294776016</v>
      </c>
      <c r="X40" s="61">
        <f t="shared" si="4"/>
        <v>11.484816634945886</v>
      </c>
      <c r="Y40" s="61">
        <f t="shared" si="4"/>
        <v>11.859784677442264</v>
      </c>
      <c r="Z40" s="61">
        <f t="shared" si="4"/>
        <v>24.006476720734028</v>
      </c>
      <c r="AA40" s="61">
        <f t="shared" si="1"/>
        <v>14.711814334005624</v>
      </c>
      <c r="AB40" s="61">
        <f t="shared" si="1"/>
        <v>20.768116353719861</v>
      </c>
      <c r="AC40" s="61">
        <f t="shared" si="1"/>
        <v>12.882424793341471</v>
      </c>
      <c r="AD40" s="64">
        <f t="shared" si="3"/>
        <v>24.495071442774758</v>
      </c>
    </row>
    <row r="41" spans="1:30" ht="14.65" thickBot="1" x14ac:dyDescent="0.5">
      <c r="A41" s="140" t="s">
        <v>31</v>
      </c>
      <c r="B41" s="112">
        <v>9.6560000000000006</v>
      </c>
      <c r="C41" s="112">
        <v>6.2190000000000003</v>
      </c>
      <c r="D41" s="41"/>
      <c r="E41" s="46"/>
      <c r="F41" s="84">
        <f t="shared" si="2"/>
        <v>156.25</v>
      </c>
      <c r="G41" s="49">
        <v>17155</v>
      </c>
      <c r="H41" s="50">
        <v>16096</v>
      </c>
      <c r="I41" s="50">
        <v>16791</v>
      </c>
      <c r="J41" s="50">
        <v>15388</v>
      </c>
      <c r="K41" s="50">
        <v>16104</v>
      </c>
      <c r="L41" s="50">
        <v>15299</v>
      </c>
      <c r="M41" s="50">
        <v>15879</v>
      </c>
      <c r="N41" s="50">
        <v>15477</v>
      </c>
      <c r="O41" s="75"/>
      <c r="P41" s="75"/>
      <c r="Q41" s="75"/>
      <c r="R41" s="75"/>
      <c r="S41" s="75"/>
      <c r="T41" s="75"/>
      <c r="U41" s="75"/>
      <c r="V41" s="76"/>
      <c r="W41" s="65">
        <f t="shared" si="4"/>
        <v>-8.0476095787290802</v>
      </c>
      <c r="X41" s="66">
        <f t="shared" si="4"/>
        <v>3.985455785018317</v>
      </c>
      <c r="Y41" s="66">
        <f t="shared" si="4"/>
        <v>-3.911598443314503</v>
      </c>
      <c r="Z41" s="66">
        <f t="shared" si="4"/>
        <v>12.030224696758793</v>
      </c>
      <c r="AA41" s="66">
        <f t="shared" si="1"/>
        <v>3.8945544413828372</v>
      </c>
      <c r="AB41" s="66">
        <f t="shared" si="1"/>
        <v>13.041502144703571</v>
      </c>
      <c r="AC41" s="66">
        <f t="shared" si="1"/>
        <v>6.4511547311308703</v>
      </c>
      <c r="AD41" s="67">
        <f t="shared" si="3"/>
        <v>11.01894724881403</v>
      </c>
    </row>
    <row r="42" spans="1:30" ht="14.65" thickBot="1" x14ac:dyDescent="0.5">
      <c r="A42" s="140" t="s">
        <v>32</v>
      </c>
      <c r="B42" s="112"/>
      <c r="C42" s="112"/>
      <c r="D42" s="41"/>
      <c r="AD42" s="15"/>
    </row>
    <row r="43" spans="1:30" x14ac:dyDescent="0.45">
      <c r="A43" s="140" t="s">
        <v>24</v>
      </c>
      <c r="B43" s="112" t="s">
        <v>33</v>
      </c>
      <c r="C43" s="112" t="s">
        <v>33</v>
      </c>
      <c r="D43" s="41"/>
      <c r="G43" s="296" t="s">
        <v>61</v>
      </c>
      <c r="H43" s="297"/>
      <c r="I43" s="297"/>
      <c r="J43" s="297"/>
      <c r="K43" s="298"/>
      <c r="L43" s="296" t="s">
        <v>62</v>
      </c>
      <c r="M43" s="297"/>
      <c r="N43" s="297"/>
      <c r="O43" s="297"/>
      <c r="P43" s="298"/>
      <c r="AD43" s="15"/>
    </row>
    <row r="44" spans="1:30" ht="14.65" thickBot="1" x14ac:dyDescent="0.5">
      <c r="A44" s="140"/>
      <c r="B44" s="112"/>
      <c r="C44" s="112"/>
      <c r="D44" s="41"/>
      <c r="F44" s="131" t="s">
        <v>194</v>
      </c>
      <c r="G44" s="132" t="s">
        <v>2</v>
      </c>
      <c r="H44" s="112">
        <v>3</v>
      </c>
      <c r="I44" s="112">
        <v>7</v>
      </c>
      <c r="J44" s="112">
        <v>16</v>
      </c>
      <c r="K44" s="133">
        <v>17</v>
      </c>
      <c r="L44" s="132" t="s">
        <v>2</v>
      </c>
      <c r="M44" s="112">
        <v>3</v>
      </c>
      <c r="N44" s="112">
        <v>7</v>
      </c>
      <c r="O44" s="112">
        <v>16</v>
      </c>
      <c r="P44" s="133">
        <v>17</v>
      </c>
      <c r="AD44" s="15"/>
    </row>
    <row r="45" spans="1:30" x14ac:dyDescent="0.45">
      <c r="A45" s="140" t="s">
        <v>34</v>
      </c>
      <c r="B45" s="112"/>
      <c r="C45" s="112"/>
      <c r="D45" s="41"/>
      <c r="F45" s="137">
        <v>20000</v>
      </c>
      <c r="G45" s="137">
        <v>98.09</v>
      </c>
      <c r="H45" s="138"/>
      <c r="I45" s="138"/>
      <c r="J45" s="138">
        <v>69.97</v>
      </c>
      <c r="K45" s="139">
        <v>62.72</v>
      </c>
      <c r="L45" s="137">
        <v>90.71</v>
      </c>
      <c r="M45" s="138"/>
      <c r="N45" s="138"/>
      <c r="O45" s="138">
        <v>83.73</v>
      </c>
      <c r="P45" s="139"/>
      <c r="AD45" s="15"/>
    </row>
    <row r="46" spans="1:30" x14ac:dyDescent="0.45">
      <c r="A46" s="140" t="s">
        <v>35</v>
      </c>
      <c r="B46" s="112">
        <v>80</v>
      </c>
      <c r="C46" s="112">
        <v>80</v>
      </c>
      <c r="D46" s="41"/>
      <c r="F46" s="132">
        <v>10000</v>
      </c>
      <c r="G46" s="132">
        <v>89.65</v>
      </c>
      <c r="H46" s="112"/>
      <c r="I46" s="112"/>
      <c r="J46" s="112">
        <v>63.14</v>
      </c>
      <c r="K46" s="133">
        <v>59.22</v>
      </c>
      <c r="L46" s="132">
        <v>89.8</v>
      </c>
      <c r="M46" s="112"/>
      <c r="N46" s="112"/>
      <c r="O46" s="112">
        <v>76.47</v>
      </c>
      <c r="P46" s="133">
        <v>83.63</v>
      </c>
      <c r="AD46" s="15"/>
    </row>
    <row r="47" spans="1:30" x14ac:dyDescent="0.45">
      <c r="A47" s="140" t="s">
        <v>36</v>
      </c>
      <c r="B47" s="112">
        <v>35</v>
      </c>
      <c r="C47" s="112">
        <v>34</v>
      </c>
      <c r="D47" s="41"/>
      <c r="F47" s="132">
        <v>5000</v>
      </c>
      <c r="G47" s="132">
        <v>69.39</v>
      </c>
      <c r="H47" s="112">
        <v>45.37</v>
      </c>
      <c r="I47" s="112">
        <v>63.55</v>
      </c>
      <c r="J47" s="112">
        <v>52.73</v>
      </c>
      <c r="K47" s="133">
        <v>46.04</v>
      </c>
      <c r="L47" s="132">
        <v>77.73</v>
      </c>
      <c r="M47" s="112">
        <v>68.150000000000006</v>
      </c>
      <c r="N47" s="112">
        <v>80.650000000000006</v>
      </c>
      <c r="O47" s="112">
        <v>65.22</v>
      </c>
      <c r="P47" s="133">
        <v>73.430000000000007</v>
      </c>
      <c r="AD47" s="15"/>
    </row>
    <row r="48" spans="1:30" x14ac:dyDescent="0.45">
      <c r="A48" s="11"/>
      <c r="D48" s="41"/>
      <c r="F48" s="132">
        <v>2500</v>
      </c>
      <c r="G48" s="132">
        <v>45.01</v>
      </c>
      <c r="H48" s="112">
        <v>33.31</v>
      </c>
      <c r="I48" s="112">
        <v>46.81</v>
      </c>
      <c r="J48" s="112">
        <v>41.85</v>
      </c>
      <c r="K48" s="133">
        <v>34.799999999999997</v>
      </c>
      <c r="L48" s="132">
        <v>54.95</v>
      </c>
      <c r="M48" s="112">
        <v>59.71</v>
      </c>
      <c r="N48" s="112">
        <v>68.05</v>
      </c>
      <c r="O48" s="112">
        <v>52.44</v>
      </c>
      <c r="P48" s="133">
        <v>57.24</v>
      </c>
      <c r="AD48" s="15"/>
    </row>
    <row r="49" spans="1:30" x14ac:dyDescent="0.45">
      <c r="A49" s="11"/>
      <c r="D49" s="42"/>
      <c r="F49" s="132">
        <v>1250</v>
      </c>
      <c r="G49" s="132">
        <v>33.909999999999997</v>
      </c>
      <c r="H49" s="112">
        <v>23.67</v>
      </c>
      <c r="I49" s="112">
        <v>27.97</v>
      </c>
      <c r="J49" s="112">
        <v>29.59</v>
      </c>
      <c r="K49" s="133">
        <v>26.45</v>
      </c>
      <c r="L49" s="132">
        <v>35.82</v>
      </c>
      <c r="M49" s="112">
        <v>39.159999999999997</v>
      </c>
      <c r="N49" s="112">
        <v>53.49</v>
      </c>
      <c r="O49" s="112">
        <v>40.950000000000003</v>
      </c>
      <c r="P49" s="133">
        <v>37.31</v>
      </c>
      <c r="AD49" s="15"/>
    </row>
    <row r="50" spans="1:30" x14ac:dyDescent="0.45">
      <c r="A50" s="11"/>
      <c r="D50" s="41"/>
      <c r="F50" s="132">
        <v>625</v>
      </c>
      <c r="G50" s="132">
        <v>32.86</v>
      </c>
      <c r="H50" s="112">
        <v>17.02</v>
      </c>
      <c r="I50" s="112">
        <v>20.89</v>
      </c>
      <c r="J50" s="112">
        <v>25.21</v>
      </c>
      <c r="K50" s="133">
        <v>22.22</v>
      </c>
      <c r="L50" s="132">
        <v>37.369999999999997</v>
      </c>
      <c r="M50" s="112">
        <v>27.57</v>
      </c>
      <c r="N50" s="112">
        <v>40.56</v>
      </c>
      <c r="O50" s="112">
        <v>30.52</v>
      </c>
      <c r="P50" s="133">
        <v>30.47</v>
      </c>
      <c r="AD50" s="15"/>
    </row>
    <row r="51" spans="1:30" x14ac:dyDescent="0.45">
      <c r="A51" s="11"/>
      <c r="D51" s="41"/>
      <c r="F51" s="132">
        <v>312.5</v>
      </c>
      <c r="G51" s="132">
        <v>19.87</v>
      </c>
      <c r="H51" s="112">
        <v>5.54</v>
      </c>
      <c r="I51" s="112">
        <v>11.86</v>
      </c>
      <c r="J51" s="112">
        <v>14.71</v>
      </c>
      <c r="K51" s="133">
        <v>12.88</v>
      </c>
      <c r="L51" s="132">
        <v>16.96</v>
      </c>
      <c r="M51" s="112">
        <v>11.48</v>
      </c>
      <c r="N51" s="112">
        <v>24.01</v>
      </c>
      <c r="O51" s="112">
        <v>20.77</v>
      </c>
      <c r="P51" s="133">
        <v>24.5</v>
      </c>
      <c r="AD51" s="15"/>
    </row>
    <row r="52" spans="1:30" ht="14.65" thickBot="1" x14ac:dyDescent="0.5">
      <c r="A52" s="13"/>
      <c r="B52" s="3"/>
      <c r="C52" s="3"/>
      <c r="D52" s="141"/>
      <c r="E52" s="3"/>
      <c r="F52" s="134">
        <v>156.25</v>
      </c>
      <c r="G52" s="134"/>
      <c r="H52" s="135">
        <v>-8.0500000000000007</v>
      </c>
      <c r="I52" s="135">
        <v>-3.91</v>
      </c>
      <c r="J52" s="135">
        <v>3.89</v>
      </c>
      <c r="K52" s="136">
        <v>6.45</v>
      </c>
      <c r="L52" s="134"/>
      <c r="M52" s="135">
        <v>3.99</v>
      </c>
      <c r="N52" s="135">
        <v>12.03</v>
      </c>
      <c r="O52" s="135">
        <v>13.04</v>
      </c>
      <c r="P52" s="136">
        <v>11.02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16"/>
    </row>
    <row r="53" spans="1:30" x14ac:dyDescent="0.45">
      <c r="D53" s="41"/>
    </row>
  </sheetData>
  <mergeCells count="10">
    <mergeCell ref="G28:V28"/>
    <mergeCell ref="W28:AD28"/>
    <mergeCell ref="N29:P29"/>
    <mergeCell ref="Q29:V29"/>
    <mergeCell ref="G43:K43"/>
    <mergeCell ref="L43:P43"/>
    <mergeCell ref="G32:V32"/>
    <mergeCell ref="W32:AD32"/>
    <mergeCell ref="O33:R33"/>
    <mergeCell ref="S33:T33"/>
  </mergeCells>
  <conditionalFormatting sqref="W30:AC31">
    <cfRule type="colorScale" priority="6">
      <colorScale>
        <cfvo type="min"/>
        <cfvo type="max"/>
        <color rgb="FFFCFCFF"/>
        <color rgb="FFF8696B"/>
      </colorScale>
    </cfRule>
  </conditionalFormatting>
  <conditionalFormatting sqref="W34:AD41">
    <cfRule type="colorScale" priority="5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3D522-5F0F-4497-9A44-83D362DF709A}">
  <dimension ref="A1:CV56"/>
  <sheetViews>
    <sheetView topLeftCell="M1" zoomScale="80" workbookViewId="0">
      <selection activeCell="AM6" sqref="AM6"/>
    </sheetView>
  </sheetViews>
  <sheetFormatPr defaultRowHeight="14.25" x14ac:dyDescent="0.45"/>
  <cols>
    <col min="1" max="1" width="2.6640625" style="39" customWidth="1"/>
    <col min="2" max="2" width="28.265625" style="39" bestFit="1" customWidth="1"/>
    <col min="3" max="3" width="15.46484375" style="39" bestFit="1" customWidth="1"/>
    <col min="4" max="4" width="15.6640625" style="39" bestFit="1" customWidth="1"/>
    <col min="5" max="7" width="5.73046875" style="39" customWidth="1"/>
    <col min="8" max="11" width="5.73046875" style="39" bestFit="1" customWidth="1"/>
    <col min="12" max="12" width="6" style="39" bestFit="1" customWidth="1"/>
    <col min="13" max="13" width="5.73046875" style="39" bestFit="1" customWidth="1"/>
    <col min="14" max="14" width="5.86328125" style="39" bestFit="1" customWidth="1"/>
    <col min="15" max="17" width="5.265625" style="39" bestFit="1" customWidth="1"/>
    <col min="18" max="18" width="6.73046875" style="39" bestFit="1" customWidth="1"/>
    <col min="19" max="21" width="5.19921875" style="39" bestFit="1" customWidth="1"/>
    <col min="22" max="22" width="1.59765625" style="39" customWidth="1"/>
    <col min="23" max="23" width="28.265625" style="39" bestFit="1" customWidth="1"/>
    <col min="24" max="25" width="15.6640625" style="39" bestFit="1" customWidth="1"/>
    <col min="26" max="32" width="5.73046875" style="39" bestFit="1" customWidth="1"/>
    <col min="33" max="33" width="6" style="39" bestFit="1" customWidth="1"/>
    <col min="34" max="34" width="5.73046875" style="39" bestFit="1" customWidth="1"/>
    <col min="35" max="35" width="11.265625" style="39" bestFit="1" customWidth="1"/>
    <col min="36" max="38" width="5.265625" style="39" bestFit="1" customWidth="1"/>
    <col min="39" max="39" width="11.73046875" style="39" bestFit="1" customWidth="1"/>
    <col min="40" max="42" width="5.19921875" style="39" bestFit="1" customWidth="1"/>
    <col min="43" max="43" width="1.46484375" style="39" customWidth="1"/>
    <col min="44" max="44" width="4.19921875" style="2" bestFit="1" customWidth="1"/>
    <col min="45" max="45" width="5.53125" style="2" bestFit="1" customWidth="1"/>
    <col min="46" max="46" width="6.46484375" style="2" bestFit="1" customWidth="1"/>
    <col min="47" max="47" width="5.19921875" style="2" bestFit="1" customWidth="1"/>
    <col min="48" max="48" width="5.9296875" style="2" bestFit="1" customWidth="1"/>
    <col min="49" max="100" width="9.06640625" style="2"/>
    <col min="101" max="16384" width="9.06640625" style="39"/>
  </cols>
  <sheetData>
    <row r="1" spans="1:100" s="242" customFormat="1" ht="23.65" thickBot="1" x14ac:dyDescent="0.5">
      <c r="A1" s="218"/>
      <c r="B1" s="299" t="s">
        <v>239</v>
      </c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300"/>
      <c r="U1" s="301"/>
      <c r="V1" s="243"/>
      <c r="W1" s="299" t="s">
        <v>240</v>
      </c>
      <c r="X1" s="300"/>
      <c r="Y1" s="300"/>
      <c r="Z1" s="300"/>
      <c r="AA1" s="300"/>
      <c r="AB1" s="300"/>
      <c r="AC1" s="300"/>
      <c r="AD1" s="300"/>
      <c r="AE1" s="300"/>
      <c r="AF1" s="300"/>
      <c r="AG1" s="300"/>
      <c r="AH1" s="300"/>
      <c r="AI1" s="300"/>
      <c r="AJ1" s="300"/>
      <c r="AK1" s="300"/>
      <c r="AL1" s="300"/>
      <c r="AM1" s="300"/>
      <c r="AN1" s="300"/>
      <c r="AO1" s="300"/>
      <c r="AP1" s="301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</row>
    <row r="2" spans="1:100" ht="14.65" thickBot="1" x14ac:dyDescent="0.5">
      <c r="A2" s="222"/>
      <c r="B2" s="220" t="s">
        <v>17</v>
      </c>
      <c r="C2" s="219" t="s">
        <v>14</v>
      </c>
      <c r="D2" s="305" t="s">
        <v>72</v>
      </c>
      <c r="E2" s="306"/>
      <c r="F2" s="306"/>
      <c r="G2" s="306"/>
      <c r="H2" s="306"/>
      <c r="I2" s="306"/>
      <c r="J2" s="306"/>
      <c r="K2" s="306"/>
      <c r="L2" s="306"/>
      <c r="M2" s="306"/>
      <c r="N2" s="305" t="s">
        <v>93</v>
      </c>
      <c r="O2" s="306"/>
      <c r="P2" s="306"/>
      <c r="Q2" s="306"/>
      <c r="R2" s="306"/>
      <c r="S2" s="306"/>
      <c r="T2" s="306"/>
      <c r="U2" s="307"/>
      <c r="V2" s="221"/>
      <c r="W2" s="220" t="s">
        <v>17</v>
      </c>
      <c r="X2" s="219" t="s">
        <v>14</v>
      </c>
      <c r="Y2" s="305" t="s">
        <v>72</v>
      </c>
      <c r="Z2" s="306"/>
      <c r="AA2" s="306"/>
      <c r="AB2" s="306"/>
      <c r="AC2" s="306"/>
      <c r="AD2" s="306"/>
      <c r="AE2" s="306"/>
      <c r="AF2" s="306"/>
      <c r="AG2" s="306"/>
      <c r="AH2" s="306"/>
      <c r="AI2" s="305" t="s">
        <v>93</v>
      </c>
      <c r="AJ2" s="306"/>
      <c r="AK2" s="306"/>
      <c r="AL2" s="306"/>
      <c r="AM2" s="306"/>
      <c r="AN2" s="306"/>
      <c r="AO2" s="306"/>
      <c r="AP2" s="307"/>
      <c r="AQ2" s="221"/>
    </row>
    <row r="3" spans="1:100" x14ac:dyDescent="0.45">
      <c r="A3" s="222"/>
      <c r="B3" s="308" t="s">
        <v>228</v>
      </c>
      <c r="C3" s="216" t="s">
        <v>226</v>
      </c>
      <c r="D3" s="213" t="s">
        <v>0</v>
      </c>
      <c r="E3" s="223">
        <v>7</v>
      </c>
      <c r="F3" s="223">
        <v>16</v>
      </c>
      <c r="G3" s="223">
        <v>17</v>
      </c>
      <c r="H3" s="224" t="s">
        <v>0</v>
      </c>
      <c r="I3" s="224">
        <v>7</v>
      </c>
      <c r="J3" s="224">
        <v>16</v>
      </c>
      <c r="K3" s="224">
        <v>17</v>
      </c>
      <c r="L3" s="225"/>
      <c r="M3" s="225"/>
      <c r="N3" s="213" t="s">
        <v>17</v>
      </c>
      <c r="O3" s="223"/>
      <c r="P3" s="223"/>
      <c r="Q3" s="223"/>
      <c r="R3" s="224" t="s">
        <v>228</v>
      </c>
      <c r="S3" s="224"/>
      <c r="T3" s="224"/>
      <c r="U3" s="217"/>
      <c r="V3" s="221"/>
      <c r="W3" s="302" t="s">
        <v>229</v>
      </c>
      <c r="X3" s="216" t="s">
        <v>226</v>
      </c>
      <c r="Y3" s="213" t="s">
        <v>0</v>
      </c>
      <c r="Z3" s="223">
        <v>8</v>
      </c>
      <c r="AA3" s="223">
        <v>9</v>
      </c>
      <c r="AB3" s="223">
        <v>17</v>
      </c>
      <c r="AC3" s="224" t="s">
        <v>0</v>
      </c>
      <c r="AD3" s="224">
        <v>8</v>
      </c>
      <c r="AE3" s="224">
        <v>9</v>
      </c>
      <c r="AF3" s="224">
        <v>17</v>
      </c>
      <c r="AG3" s="225"/>
      <c r="AH3" s="225"/>
      <c r="AI3" s="213" t="s">
        <v>17</v>
      </c>
      <c r="AJ3" s="223"/>
      <c r="AK3" s="223"/>
      <c r="AL3" s="223"/>
      <c r="AM3" s="224" t="s">
        <v>228</v>
      </c>
      <c r="AN3" s="224"/>
      <c r="AO3" s="224"/>
      <c r="AP3" s="215"/>
      <c r="AQ3" s="221"/>
    </row>
    <row r="4" spans="1:100" x14ac:dyDescent="0.45">
      <c r="A4" s="222"/>
      <c r="B4" s="309"/>
      <c r="C4" s="214"/>
      <c r="D4" s="195"/>
      <c r="E4" s="226"/>
      <c r="F4" s="226"/>
      <c r="G4" s="226"/>
      <c r="H4" s="227"/>
      <c r="I4" s="227"/>
      <c r="J4" s="227">
        <v>7917</v>
      </c>
      <c r="K4" s="227">
        <v>7745</v>
      </c>
      <c r="L4" s="228"/>
      <c r="M4" s="228"/>
      <c r="N4" s="195"/>
      <c r="O4" s="226"/>
      <c r="P4" s="226"/>
      <c r="Q4" s="226"/>
      <c r="R4" s="227"/>
      <c r="S4" s="229"/>
      <c r="T4" s="229">
        <f t="shared" ref="T4:U11" si="0">100*((J4-$M$6)/($M$8-$M$6))</f>
        <v>96.706892598845329</v>
      </c>
      <c r="U4" s="211">
        <f t="shared" si="0"/>
        <v>98.499343462764955</v>
      </c>
      <c r="V4" s="221"/>
      <c r="W4" s="303"/>
      <c r="X4" s="214"/>
      <c r="Y4" s="195"/>
      <c r="Z4" s="226"/>
      <c r="AA4" s="226"/>
      <c r="AB4" s="226">
        <v>7789</v>
      </c>
      <c r="AC4" s="227"/>
      <c r="AD4" s="227"/>
      <c r="AE4" s="227"/>
      <c r="AF4" s="227">
        <v>8686</v>
      </c>
      <c r="AG4" s="228"/>
      <c r="AH4" s="228"/>
      <c r="AI4" s="213"/>
      <c r="AJ4" s="223"/>
      <c r="AK4" s="223"/>
      <c r="AL4" s="241">
        <f t="shared" ref="AL4:AL11" si="1">100*((AB4-$AH$7)/($AH$9-$AH$7))</f>
        <v>98.040809520832028</v>
      </c>
      <c r="AM4" s="227"/>
      <c r="AN4" s="227"/>
      <c r="AO4" s="227"/>
      <c r="AP4" s="211">
        <f t="shared" ref="AP4:AP10" si="2">100*((AF4-$AH$7)/($AH$9-$AH$7))</f>
        <v>88.692969840972097</v>
      </c>
      <c r="AQ4" s="221"/>
    </row>
    <row r="5" spans="1:100" x14ac:dyDescent="0.45">
      <c r="A5" s="222"/>
      <c r="B5" s="309"/>
      <c r="C5" s="212">
        <v>10000</v>
      </c>
      <c r="D5" s="195"/>
      <c r="E5" s="226"/>
      <c r="F5" s="226">
        <v>7915</v>
      </c>
      <c r="G5" s="226">
        <v>7821</v>
      </c>
      <c r="H5" s="227"/>
      <c r="I5" s="227"/>
      <c r="J5" s="227">
        <v>8091</v>
      </c>
      <c r="K5" s="227">
        <v>7871</v>
      </c>
      <c r="L5" s="228"/>
      <c r="M5" s="228"/>
      <c r="N5" s="195"/>
      <c r="O5" s="230"/>
      <c r="P5" s="230">
        <f t="shared" ref="P5:Q11" si="3">100*((F5-$M$6)/($M$8-$M$6))</f>
        <v>96.727735050751377</v>
      </c>
      <c r="Q5" s="230">
        <f t="shared" si="3"/>
        <v>97.707330290335364</v>
      </c>
      <c r="R5" s="227"/>
      <c r="S5" s="229"/>
      <c r="T5" s="229">
        <f t="shared" si="0"/>
        <v>94.893599283019654</v>
      </c>
      <c r="U5" s="211">
        <f t="shared" si="0"/>
        <v>97.186268992684305</v>
      </c>
      <c r="V5" s="221"/>
      <c r="W5" s="303"/>
      <c r="X5" s="212"/>
      <c r="Y5" s="195"/>
      <c r="Z5" s="226"/>
      <c r="AA5" s="226"/>
      <c r="AB5" s="226">
        <v>8337</v>
      </c>
      <c r="AC5" s="227"/>
      <c r="AD5" s="227"/>
      <c r="AE5" s="227"/>
      <c r="AF5" s="227">
        <v>10092</v>
      </c>
      <c r="AG5" s="228"/>
      <c r="AH5" s="228"/>
      <c r="AI5" s="195"/>
      <c r="AJ5" s="226"/>
      <c r="AK5" s="226"/>
      <c r="AL5" s="230">
        <f t="shared" si="1"/>
        <v>92.329977698576457</v>
      </c>
      <c r="AM5" s="227"/>
      <c r="AN5" s="229"/>
      <c r="AO5" s="229"/>
      <c r="AP5" s="211">
        <f t="shared" si="2"/>
        <v>74.040726151024401</v>
      </c>
      <c r="AQ5" s="221"/>
    </row>
    <row r="6" spans="1:100" x14ac:dyDescent="0.45">
      <c r="A6" s="222"/>
      <c r="B6" s="309"/>
      <c r="C6" s="212">
        <v>5000</v>
      </c>
      <c r="D6" s="195">
        <v>10711</v>
      </c>
      <c r="E6" s="226">
        <v>8513</v>
      </c>
      <c r="F6" s="226">
        <v>9269</v>
      </c>
      <c r="G6" s="226">
        <v>8164</v>
      </c>
      <c r="H6" s="227">
        <v>12112</v>
      </c>
      <c r="I6" s="227">
        <v>10155</v>
      </c>
      <c r="J6" s="227">
        <v>8987</v>
      </c>
      <c r="K6" s="227">
        <v>8540</v>
      </c>
      <c r="L6" s="231" t="s">
        <v>227</v>
      </c>
      <c r="M6" s="232">
        <v>17196.8</v>
      </c>
      <c r="N6" s="196">
        <f>100*((D6-$L$7)/($L$9-$L$7))</f>
        <v>78.435293224328646</v>
      </c>
      <c r="O6" s="230">
        <f t="shared" ref="O6:O11" si="4">100*((E6-$M$7)/($M$9-$M$7))</f>
        <v>81.03306540007307</v>
      </c>
      <c r="P6" s="230">
        <f t="shared" si="3"/>
        <v>82.617395110360775</v>
      </c>
      <c r="Q6" s="230">
        <f t="shared" si="3"/>
        <v>94.132849788449107</v>
      </c>
      <c r="R6" s="229">
        <f>100*((H6-$L$7)/($L$9-$L$7))</f>
        <v>67.797210762104839</v>
      </c>
      <c r="S6" s="229">
        <f>100*((I6-$M$7)/($M$9-$M$7))</f>
        <v>66.034892217756664</v>
      </c>
      <c r="T6" s="229">
        <f t="shared" si="0"/>
        <v>85.556180829112733</v>
      </c>
      <c r="U6" s="211">
        <f t="shared" si="0"/>
        <v>90.214468830113177</v>
      </c>
      <c r="V6" s="221"/>
      <c r="W6" s="303"/>
      <c r="X6" s="212">
        <v>5000</v>
      </c>
      <c r="Y6" s="195">
        <v>10938</v>
      </c>
      <c r="Z6" s="226">
        <v>17601</v>
      </c>
      <c r="AA6" s="226"/>
      <c r="AB6" s="226">
        <v>9425</v>
      </c>
      <c r="AC6" s="227">
        <v>14263</v>
      </c>
      <c r="AD6" s="227">
        <v>17654</v>
      </c>
      <c r="AE6" s="227"/>
      <c r="AF6" s="227">
        <v>11307</v>
      </c>
      <c r="AG6" s="231" t="s">
        <v>227</v>
      </c>
      <c r="AH6" s="231"/>
      <c r="AI6" s="195">
        <f t="shared" ref="AI6:AJ9" si="5">100*((Y6-$AG$7)/($AG$9-$AG$7))</f>
        <v>77.821170539470657</v>
      </c>
      <c r="AJ6" s="230">
        <f t="shared" si="5"/>
        <v>30.509647986082754</v>
      </c>
      <c r="AK6" s="230"/>
      <c r="AL6" s="230">
        <f t="shared" si="1"/>
        <v>80.991683861689495</v>
      </c>
      <c r="AM6" s="227">
        <f t="shared" ref="AM6:AN9" si="6">100*((AC6-$AG$7)/($AG$9-$AG$7))</f>
        <v>54.211563382031848</v>
      </c>
      <c r="AN6" s="229">
        <f t="shared" si="6"/>
        <v>30.133314398310052</v>
      </c>
      <c r="AO6" s="229"/>
      <c r="AP6" s="211">
        <f t="shared" si="2"/>
        <v>61.378936618103751</v>
      </c>
      <c r="AQ6" s="221"/>
    </row>
    <row r="7" spans="1:100" x14ac:dyDescent="0.45">
      <c r="A7" s="222"/>
      <c r="B7" s="309"/>
      <c r="C7" s="212">
        <v>2500</v>
      </c>
      <c r="D7" s="195">
        <v>13551</v>
      </c>
      <c r="E7" s="226">
        <v>10104</v>
      </c>
      <c r="F7" s="226">
        <v>9892</v>
      </c>
      <c r="G7" s="226">
        <v>9218</v>
      </c>
      <c r="H7" s="227">
        <v>14232</v>
      </c>
      <c r="I7" s="227">
        <v>11392</v>
      </c>
      <c r="J7" s="227">
        <v>10944</v>
      </c>
      <c r="K7" s="227">
        <v>10168</v>
      </c>
      <c r="L7" s="232">
        <v>21040.666666666668</v>
      </c>
      <c r="M7" s="232">
        <v>17384.5</v>
      </c>
      <c r="N7" s="196">
        <f>100*((D7-$L$7)/($L$9-$L$7))</f>
        <v>56.870586448657271</v>
      </c>
      <c r="O7" s="230">
        <f t="shared" si="4"/>
        <v>66.500730727073446</v>
      </c>
      <c r="P7" s="230">
        <f t="shared" si="3"/>
        <v>76.124971341628623</v>
      </c>
      <c r="Q7" s="230">
        <f t="shared" si="3"/>
        <v>83.148877633964858</v>
      </c>
      <c r="R7" s="229">
        <f>100*((H7-$L$7)/($L$9-$L$7))</f>
        <v>51.699612746462833</v>
      </c>
      <c r="S7" s="229">
        <f>100*((I7-$M$7)/($M$9-$M$7))</f>
        <v>54.736024844720497</v>
      </c>
      <c r="T7" s="229">
        <f t="shared" si="0"/>
        <v>65.161841639050408</v>
      </c>
      <c r="U7" s="211">
        <f t="shared" si="0"/>
        <v>73.248712978594796</v>
      </c>
      <c r="V7" s="221"/>
      <c r="W7" s="303"/>
      <c r="X7" s="212">
        <v>2500</v>
      </c>
      <c r="Y7" s="195">
        <v>13346</v>
      </c>
      <c r="Z7" s="226">
        <v>17515</v>
      </c>
      <c r="AA7" s="226"/>
      <c r="AB7" s="226">
        <v>10743</v>
      </c>
      <c r="AC7" s="227">
        <v>15324</v>
      </c>
      <c r="AD7" s="227">
        <v>17474</v>
      </c>
      <c r="AE7" s="227"/>
      <c r="AF7" s="227">
        <v>12990</v>
      </c>
      <c r="AG7" s="232">
        <v>21897.75</v>
      </c>
      <c r="AH7" s="232">
        <v>17196.8</v>
      </c>
      <c r="AI7" s="196">
        <f t="shared" si="5"/>
        <v>60.722844513872865</v>
      </c>
      <c r="AJ7" s="230">
        <f t="shared" si="5"/>
        <v>31.120302486996966</v>
      </c>
      <c r="AK7" s="230"/>
      <c r="AL7" s="230">
        <f t="shared" si="1"/>
        <v>67.256508055607654</v>
      </c>
      <c r="AM7" s="229">
        <f t="shared" si="6"/>
        <v>46.677790992846113</v>
      </c>
      <c r="AN7" s="229">
        <f t="shared" si="6"/>
        <v>31.411428469990948</v>
      </c>
      <c r="AO7" s="229"/>
      <c r="AP7" s="211">
        <f t="shared" si="2"/>
        <v>43.840013339169218</v>
      </c>
      <c r="AQ7" s="221"/>
    </row>
    <row r="8" spans="1:100" x14ac:dyDescent="0.45">
      <c r="A8" s="222"/>
      <c r="B8" s="309"/>
      <c r="C8" s="212">
        <v>1250</v>
      </c>
      <c r="D8" s="195">
        <v>15284</v>
      </c>
      <c r="E8" s="226">
        <v>11301</v>
      </c>
      <c r="F8" s="226">
        <v>12034</v>
      </c>
      <c r="G8" s="226">
        <v>11420</v>
      </c>
      <c r="H8" s="227">
        <v>16298</v>
      </c>
      <c r="I8" s="227">
        <v>12313</v>
      </c>
      <c r="J8" s="227">
        <v>12706</v>
      </c>
      <c r="K8" s="227">
        <v>11869</v>
      </c>
      <c r="L8" s="233" t="s">
        <v>189</v>
      </c>
      <c r="M8" s="233">
        <v>7601</v>
      </c>
      <c r="N8" s="196">
        <f>100*((D8-$L$7)/($L$9-$L$7))</f>
        <v>43.711559391531047</v>
      </c>
      <c r="O8" s="230">
        <f t="shared" si="4"/>
        <v>55.567226890756302</v>
      </c>
      <c r="P8" s="230">
        <f t="shared" si="3"/>
        <v>53.802705350257398</v>
      </c>
      <c r="Q8" s="230">
        <f t="shared" si="3"/>
        <v>60.201338085412374</v>
      </c>
      <c r="R8" s="229">
        <f>100*((H8-$L$7)/($L$9-$L$7))</f>
        <v>36.012047887823037</v>
      </c>
      <c r="S8" s="229">
        <f>100*((I8-$M$7)/($M$9-$M$7))</f>
        <v>46.32352941176471</v>
      </c>
      <c r="T8" s="229">
        <f t="shared" si="0"/>
        <v>46.799641509827211</v>
      </c>
      <c r="U8" s="211">
        <f t="shared" si="0"/>
        <v>55.522207632505882</v>
      </c>
      <c r="V8" s="221"/>
      <c r="W8" s="303"/>
      <c r="X8" s="212">
        <v>1250</v>
      </c>
      <c r="Y8" s="195">
        <v>15222</v>
      </c>
      <c r="Z8" s="226">
        <v>18133</v>
      </c>
      <c r="AA8" s="226">
        <v>18409</v>
      </c>
      <c r="AB8" s="226">
        <v>12454</v>
      </c>
      <c r="AC8" s="227">
        <v>16513</v>
      </c>
      <c r="AD8" s="227">
        <v>17607</v>
      </c>
      <c r="AE8" s="227">
        <v>19070</v>
      </c>
      <c r="AF8" s="227">
        <v>13512</v>
      </c>
      <c r="AG8" s="233" t="s">
        <v>189</v>
      </c>
      <c r="AH8" s="233"/>
      <c r="AI8" s="196">
        <f t="shared" si="5"/>
        <v>47.402055633465281</v>
      </c>
      <c r="AJ8" s="230">
        <f t="shared" si="5"/>
        <v>26.732110840892549</v>
      </c>
      <c r="AK8" s="230">
        <f>100*((AA8-$AG$7)/($AG$9-$AG$7))</f>
        <v>24.772335930981839</v>
      </c>
      <c r="AL8" s="230">
        <f t="shared" si="1"/>
        <v>49.425790449988533</v>
      </c>
      <c r="AM8" s="229">
        <f t="shared" si="6"/>
        <v>38.235137486020626</v>
      </c>
      <c r="AN8" s="229">
        <f t="shared" si="6"/>
        <v>30.467044183693393</v>
      </c>
      <c r="AO8" s="229">
        <f>100*((AE8-$AG$7)/($AG$9-$AG$7))</f>
        <v>20.078817034420322</v>
      </c>
      <c r="AP8" s="211">
        <f t="shared" si="2"/>
        <v>38.400133391692194</v>
      </c>
      <c r="AQ8" s="221"/>
    </row>
    <row r="9" spans="1:100" x14ac:dyDescent="0.45">
      <c r="A9" s="222"/>
      <c r="B9" s="309"/>
      <c r="C9" s="212">
        <v>625</v>
      </c>
      <c r="D9" s="195">
        <v>17087</v>
      </c>
      <c r="E9" s="226">
        <v>16067</v>
      </c>
      <c r="F9" s="226">
        <v>13378</v>
      </c>
      <c r="G9" s="226">
        <v>13913</v>
      </c>
      <c r="H9" s="227">
        <v>17341</v>
      </c>
      <c r="I9" s="227">
        <v>14000</v>
      </c>
      <c r="J9" s="227">
        <v>14110</v>
      </c>
      <c r="K9" s="227">
        <v>13559</v>
      </c>
      <c r="L9" s="234">
        <v>7871</v>
      </c>
      <c r="M9" s="234">
        <v>6436.5</v>
      </c>
      <c r="N9" s="196">
        <f>100*((D9-$L$7)/($L$9-$L$7))</f>
        <v>30.021007871624196</v>
      </c>
      <c r="O9" s="230">
        <f t="shared" si="4"/>
        <v>12.03416149068323</v>
      </c>
      <c r="P9" s="230">
        <f t="shared" si="3"/>
        <v>39.796577669397024</v>
      </c>
      <c r="Q9" s="230">
        <f t="shared" si="3"/>
        <v>34.221221784530726</v>
      </c>
      <c r="R9" s="229">
        <f>100*((H9-$L$7)/($L$9-$L$7))</f>
        <v>28.092333392391616</v>
      </c>
      <c r="S9" s="229">
        <f>100*((I9-$M$7)/($M$9-$M$7))</f>
        <v>30.914322250639387</v>
      </c>
      <c r="T9" s="229">
        <f t="shared" si="0"/>
        <v>32.168240271785571</v>
      </c>
      <c r="U9" s="211">
        <f t="shared" si="0"/>
        <v>37.910335771900201</v>
      </c>
      <c r="V9" s="221"/>
      <c r="W9" s="303"/>
      <c r="X9" s="212">
        <v>625</v>
      </c>
      <c r="Y9" s="195">
        <v>17183</v>
      </c>
      <c r="Z9" s="226">
        <v>18034</v>
      </c>
      <c r="AA9" s="226">
        <v>18674</v>
      </c>
      <c r="AB9" s="226">
        <v>13454</v>
      </c>
      <c r="AC9" s="227">
        <v>17081</v>
      </c>
      <c r="AD9" s="227">
        <v>18251</v>
      </c>
      <c r="AE9" s="227">
        <v>20407</v>
      </c>
      <c r="AF9" s="227">
        <v>14159</v>
      </c>
      <c r="AG9" s="234">
        <v>7814.5</v>
      </c>
      <c r="AH9" s="234">
        <v>7601</v>
      </c>
      <c r="AI9" s="196">
        <f t="shared" si="5"/>
        <v>33.477712885875064</v>
      </c>
      <c r="AJ9" s="230">
        <f t="shared" si="5"/>
        <v>27.435073580317042</v>
      </c>
      <c r="AK9" s="230">
        <f>100*((AA9-$AG$7)/($AG$9-$AG$7))</f>
        <v>22.890667992118296</v>
      </c>
      <c r="AL9" s="230">
        <f t="shared" si="1"/>
        <v>39.004564496967419</v>
      </c>
      <c r="AM9" s="229">
        <f t="shared" si="6"/>
        <v>34.20197752649424</v>
      </c>
      <c r="AN9" s="229">
        <f t="shared" si="6"/>
        <v>25.894236060568403</v>
      </c>
      <c r="AO9" s="229">
        <f>100*((AE9-$AG$7)/($AG$9-$AG$7))</f>
        <v>10.585269735323878</v>
      </c>
      <c r="AP9" s="211">
        <f t="shared" si="2"/>
        <v>31.657600200087533</v>
      </c>
      <c r="AQ9" s="221"/>
    </row>
    <row r="10" spans="1:100" x14ac:dyDescent="0.45">
      <c r="A10" s="222"/>
      <c r="B10" s="309"/>
      <c r="C10" s="212">
        <v>313</v>
      </c>
      <c r="D10" s="195"/>
      <c r="E10" s="226">
        <v>13540</v>
      </c>
      <c r="F10" s="226">
        <v>15010</v>
      </c>
      <c r="G10" s="226">
        <v>15062</v>
      </c>
      <c r="H10" s="227"/>
      <c r="I10" s="227">
        <v>15458</v>
      </c>
      <c r="J10" s="227">
        <v>15020</v>
      </c>
      <c r="K10" s="227">
        <v>14640</v>
      </c>
      <c r="L10" s="235"/>
      <c r="M10" s="228"/>
      <c r="N10" s="196"/>
      <c r="O10" s="230">
        <f t="shared" si="4"/>
        <v>35.116002922908294</v>
      </c>
      <c r="P10" s="230">
        <f t="shared" si="3"/>
        <v>22.789136914066567</v>
      </c>
      <c r="Q10" s="230">
        <f t="shared" si="3"/>
        <v>22.247233164509467</v>
      </c>
      <c r="R10" s="227"/>
      <c r="S10" s="229">
        <f>100*((I10-$M$7)/($M$9-$M$7))</f>
        <v>17.596821337230544</v>
      </c>
      <c r="T10" s="229">
        <f t="shared" si="0"/>
        <v>22.684924654536353</v>
      </c>
      <c r="U10" s="211">
        <f t="shared" si="0"/>
        <v>26.644990516684373</v>
      </c>
      <c r="V10" s="221"/>
      <c r="W10" s="303"/>
      <c r="X10" s="212">
        <v>313</v>
      </c>
      <c r="Y10" s="195"/>
      <c r="Z10" s="226"/>
      <c r="AA10" s="226"/>
      <c r="AB10" s="226">
        <v>14966</v>
      </c>
      <c r="AC10" s="227"/>
      <c r="AD10" s="227"/>
      <c r="AE10" s="227"/>
      <c r="AF10" s="227">
        <v>15107</v>
      </c>
      <c r="AG10" s="235"/>
      <c r="AH10" s="228"/>
      <c r="AI10" s="196"/>
      <c r="AJ10" s="230"/>
      <c r="AK10" s="230"/>
      <c r="AL10" s="230">
        <f t="shared" si="1"/>
        <v>23.247670855999495</v>
      </c>
      <c r="AM10" s="229"/>
      <c r="AN10" s="229"/>
      <c r="AO10" s="229"/>
      <c r="AP10" s="211">
        <f t="shared" si="2"/>
        <v>21.778277996623515</v>
      </c>
      <c r="AQ10" s="221"/>
    </row>
    <row r="11" spans="1:100" ht="14.65" thickBot="1" x14ac:dyDescent="0.5">
      <c r="A11" s="222"/>
      <c r="B11" s="310"/>
      <c r="C11" s="210">
        <v>156</v>
      </c>
      <c r="D11" s="197"/>
      <c r="E11" s="198">
        <v>16252</v>
      </c>
      <c r="F11" s="198">
        <v>15651</v>
      </c>
      <c r="G11" s="198">
        <v>16173</v>
      </c>
      <c r="H11" s="207"/>
      <c r="I11" s="207"/>
      <c r="J11" s="207">
        <v>16457</v>
      </c>
      <c r="K11" s="207">
        <v>15793</v>
      </c>
      <c r="L11" s="209"/>
      <c r="M11" s="208"/>
      <c r="N11" s="199"/>
      <c r="O11" s="200">
        <f t="shared" si="4"/>
        <v>10.344355133357691</v>
      </c>
      <c r="P11" s="200">
        <f t="shared" si="3"/>
        <v>16.109131078180031</v>
      </c>
      <c r="Q11" s="200">
        <f t="shared" si="3"/>
        <v>10.669251130703008</v>
      </c>
      <c r="R11" s="207"/>
      <c r="S11" s="206"/>
      <c r="T11" s="206">
        <f t="shared" si="0"/>
        <v>7.7096229600450119</v>
      </c>
      <c r="U11" s="205">
        <f t="shared" si="0"/>
        <v>14.629316992851033</v>
      </c>
      <c r="V11" s="221"/>
      <c r="W11" s="304"/>
      <c r="X11" s="210">
        <v>156</v>
      </c>
      <c r="Y11" s="197"/>
      <c r="Z11" s="198"/>
      <c r="AA11" s="198"/>
      <c r="AB11" s="198">
        <v>16014</v>
      </c>
      <c r="AC11" s="207"/>
      <c r="AD11" s="207"/>
      <c r="AE11" s="207"/>
      <c r="AF11" s="207"/>
      <c r="AG11" s="209"/>
      <c r="AH11" s="208"/>
      <c r="AI11" s="199"/>
      <c r="AJ11" s="200"/>
      <c r="AK11" s="200"/>
      <c r="AL11" s="200">
        <f t="shared" si="1"/>
        <v>12.326226057233367</v>
      </c>
      <c r="AM11" s="207"/>
      <c r="AN11" s="206"/>
      <c r="AO11" s="206"/>
      <c r="AP11" s="205"/>
      <c r="AQ11" s="221"/>
    </row>
    <row r="12" spans="1:100" x14ac:dyDescent="0.45">
      <c r="A12" s="222"/>
      <c r="U12" s="236"/>
      <c r="V12" s="221"/>
      <c r="W12" s="240"/>
      <c r="AP12" s="236"/>
      <c r="AQ12" s="221"/>
    </row>
    <row r="13" spans="1:100" x14ac:dyDescent="0.45">
      <c r="A13" s="222"/>
      <c r="C13" s="246" t="s">
        <v>17</v>
      </c>
      <c r="D13" s="246" t="s">
        <v>230</v>
      </c>
      <c r="U13" s="236"/>
      <c r="V13" s="221"/>
      <c r="W13" s="6"/>
      <c r="X13" s="246" t="s">
        <v>17</v>
      </c>
      <c r="Y13" s="246" t="s">
        <v>230</v>
      </c>
      <c r="AP13" s="236"/>
      <c r="AQ13" s="221"/>
    </row>
    <row r="14" spans="1:100" ht="14.25" customHeight="1" x14ac:dyDescent="0.45">
      <c r="A14" s="222"/>
      <c r="B14" s="7" t="s">
        <v>22</v>
      </c>
      <c r="C14" s="7"/>
      <c r="D14" s="7"/>
      <c r="U14" s="236"/>
      <c r="V14" s="221"/>
      <c r="W14" s="6" t="s">
        <v>22</v>
      </c>
      <c r="X14" s="7"/>
      <c r="Y14" s="7"/>
      <c r="AP14" s="236"/>
      <c r="AQ14" s="221"/>
    </row>
    <row r="15" spans="1:100" x14ac:dyDescent="0.45">
      <c r="A15" s="222"/>
      <c r="B15" s="7" t="s">
        <v>23</v>
      </c>
      <c r="C15" s="7"/>
      <c r="D15" s="7"/>
      <c r="U15" s="236"/>
      <c r="V15" s="221"/>
      <c r="W15" s="6" t="s">
        <v>23</v>
      </c>
      <c r="X15" s="7"/>
      <c r="Y15" s="7"/>
      <c r="AP15" s="236"/>
      <c r="AQ15" s="221"/>
    </row>
    <row r="16" spans="1:100" x14ac:dyDescent="0.45">
      <c r="A16" s="222"/>
      <c r="B16" s="7" t="s">
        <v>24</v>
      </c>
      <c r="C16" s="7">
        <v>0.1108</v>
      </c>
      <c r="D16" s="7">
        <v>0.13780000000000001</v>
      </c>
      <c r="U16" s="236"/>
      <c r="V16" s="221"/>
      <c r="W16" s="6" t="s">
        <v>24</v>
      </c>
      <c r="X16" s="7">
        <v>0.19980000000000001</v>
      </c>
      <c r="Y16" s="7">
        <v>0.32940000000000003</v>
      </c>
      <c r="AP16" s="236"/>
      <c r="AQ16" s="221"/>
    </row>
    <row r="17" spans="1:43" x14ac:dyDescent="0.45">
      <c r="A17" s="222"/>
      <c r="B17" s="7" t="s">
        <v>25</v>
      </c>
      <c r="C17" s="7">
        <v>-0.95550000000000002</v>
      </c>
      <c r="D17" s="7">
        <v>-0.86070000000000002</v>
      </c>
      <c r="U17" s="236"/>
      <c r="V17" s="221"/>
      <c r="W17" s="6" t="s">
        <v>25</v>
      </c>
      <c r="X17" s="7">
        <v>-0.69930000000000003</v>
      </c>
      <c r="Y17" s="7">
        <v>-0.48230000000000001</v>
      </c>
      <c r="AP17" s="236"/>
      <c r="AQ17" s="221"/>
    </row>
    <row r="18" spans="1:43" x14ac:dyDescent="0.45">
      <c r="A18" s="222"/>
      <c r="B18" s="7" t="s">
        <v>26</v>
      </c>
      <c r="C18" s="7"/>
      <c r="D18" s="7"/>
      <c r="U18" s="236"/>
      <c r="V18" s="221"/>
      <c r="W18" s="6" t="s">
        <v>26</v>
      </c>
      <c r="X18" s="7"/>
      <c r="Y18" s="7"/>
      <c r="AP18" s="236"/>
      <c r="AQ18" s="221"/>
    </row>
    <row r="19" spans="1:43" x14ac:dyDescent="0.45">
      <c r="A19" s="222"/>
      <c r="B19" s="7" t="s">
        <v>24</v>
      </c>
      <c r="C19" s="7" t="s">
        <v>235</v>
      </c>
      <c r="D19" s="7" t="s">
        <v>236</v>
      </c>
      <c r="U19" s="236"/>
      <c r="V19" s="221"/>
      <c r="W19" s="6" t="s">
        <v>24</v>
      </c>
      <c r="X19" s="7" t="s">
        <v>231</v>
      </c>
      <c r="Y19" s="7" t="s">
        <v>232</v>
      </c>
      <c r="AP19" s="236"/>
      <c r="AQ19" s="221"/>
    </row>
    <row r="20" spans="1:43" x14ac:dyDescent="0.45">
      <c r="A20" s="222"/>
      <c r="B20" s="7" t="s">
        <v>25</v>
      </c>
      <c r="C20" s="7" t="s">
        <v>237</v>
      </c>
      <c r="D20" s="7" t="s">
        <v>238</v>
      </c>
      <c r="U20" s="236"/>
      <c r="V20" s="221"/>
      <c r="W20" s="6" t="s">
        <v>25</v>
      </c>
      <c r="X20" s="7" t="s">
        <v>233</v>
      </c>
      <c r="Y20" s="7" t="s">
        <v>234</v>
      </c>
      <c r="AP20" s="236"/>
      <c r="AQ20" s="221"/>
    </row>
    <row r="21" spans="1:43" x14ac:dyDescent="0.45">
      <c r="A21" s="222"/>
      <c r="B21" s="7" t="s">
        <v>27</v>
      </c>
      <c r="C21" s="7"/>
      <c r="D21" s="7"/>
      <c r="U21" s="236"/>
      <c r="V21" s="221"/>
      <c r="W21" s="6" t="s">
        <v>27</v>
      </c>
      <c r="X21" s="7"/>
      <c r="Y21" s="7"/>
      <c r="AP21" s="236"/>
      <c r="AQ21" s="221"/>
    </row>
    <row r="22" spans="1:43" x14ac:dyDescent="0.45">
      <c r="A22" s="222"/>
      <c r="B22" s="7" t="s">
        <v>28</v>
      </c>
      <c r="C22" s="7">
        <v>23</v>
      </c>
      <c r="D22" s="7">
        <v>24</v>
      </c>
      <c r="U22" s="236"/>
      <c r="V22" s="221"/>
      <c r="W22" s="6" t="s">
        <v>28</v>
      </c>
      <c r="X22" s="7">
        <v>17</v>
      </c>
      <c r="Y22" s="7">
        <v>17</v>
      </c>
      <c r="AP22" s="236"/>
      <c r="AQ22" s="221"/>
    </row>
    <row r="23" spans="1:43" x14ac:dyDescent="0.45">
      <c r="A23" s="222"/>
      <c r="B23" s="7" t="s">
        <v>29</v>
      </c>
      <c r="C23" s="7">
        <v>0.9163</v>
      </c>
      <c r="D23" s="7">
        <v>0.93230000000000002</v>
      </c>
      <c r="U23" s="237"/>
      <c r="V23" s="221"/>
      <c r="W23" s="6" t="s">
        <v>29</v>
      </c>
      <c r="X23" s="7">
        <v>0.68720000000000003</v>
      </c>
      <c r="Y23" s="7">
        <v>0.65039999999999998</v>
      </c>
      <c r="AP23" s="236"/>
      <c r="AQ23" s="221"/>
    </row>
    <row r="24" spans="1:43" x14ac:dyDescent="0.45">
      <c r="A24" s="222"/>
      <c r="B24" s="7" t="s">
        <v>30</v>
      </c>
      <c r="C24" s="7">
        <v>1639</v>
      </c>
      <c r="D24" s="7">
        <v>1327</v>
      </c>
      <c r="U24" s="236"/>
      <c r="V24" s="221"/>
      <c r="W24" s="6" t="s">
        <v>30</v>
      </c>
      <c r="X24" s="7">
        <v>3683</v>
      </c>
      <c r="Y24" s="7">
        <v>2426</v>
      </c>
      <c r="AP24" s="236"/>
      <c r="AQ24" s="221"/>
    </row>
    <row r="25" spans="1:43" x14ac:dyDescent="0.45">
      <c r="A25" s="222"/>
      <c r="B25" s="7" t="s">
        <v>31</v>
      </c>
      <c r="C25" s="7">
        <v>8.4420000000000002</v>
      </c>
      <c r="D25" s="7">
        <v>7.4349999999999996</v>
      </c>
      <c r="U25" s="236"/>
      <c r="V25" s="221"/>
      <c r="W25" s="6" t="s">
        <v>31</v>
      </c>
      <c r="X25" s="7">
        <v>14.72</v>
      </c>
      <c r="Y25" s="7">
        <v>11.95</v>
      </c>
      <c r="AP25" s="236"/>
      <c r="AQ25" s="221"/>
    </row>
    <row r="26" spans="1:43" x14ac:dyDescent="0.45">
      <c r="A26" s="222"/>
      <c r="B26" s="7" t="s">
        <v>32</v>
      </c>
      <c r="C26" s="7"/>
      <c r="D26" s="7"/>
      <c r="U26" s="236"/>
      <c r="V26" s="221"/>
      <c r="W26" s="6" t="s">
        <v>32</v>
      </c>
      <c r="X26" s="7"/>
      <c r="Y26" s="7"/>
      <c r="AP26" s="236"/>
      <c r="AQ26" s="221"/>
    </row>
    <row r="27" spans="1:43" x14ac:dyDescent="0.45">
      <c r="A27" s="222"/>
      <c r="B27" s="7" t="s">
        <v>24</v>
      </c>
      <c r="C27" s="7" t="s">
        <v>33</v>
      </c>
      <c r="D27" s="7" t="s">
        <v>33</v>
      </c>
      <c r="U27" s="236"/>
      <c r="V27" s="221"/>
      <c r="W27" s="6" t="s">
        <v>24</v>
      </c>
      <c r="X27" s="7" t="s">
        <v>33</v>
      </c>
      <c r="Y27" s="7" t="s">
        <v>33</v>
      </c>
      <c r="AP27" s="236"/>
      <c r="AQ27" s="221"/>
    </row>
    <row r="28" spans="1:43" x14ac:dyDescent="0.45">
      <c r="A28" s="222"/>
      <c r="B28" s="7"/>
      <c r="C28" s="7"/>
      <c r="D28" s="7"/>
      <c r="U28" s="236"/>
      <c r="V28" s="221"/>
      <c r="W28" s="6"/>
      <c r="X28" s="7"/>
      <c r="Y28" s="7"/>
      <c r="AP28" s="236"/>
      <c r="AQ28" s="221"/>
    </row>
    <row r="29" spans="1:43" x14ac:dyDescent="0.45">
      <c r="A29" s="222"/>
      <c r="B29" s="7" t="s">
        <v>34</v>
      </c>
      <c r="C29" s="7"/>
      <c r="D29" s="7"/>
      <c r="U29" s="236"/>
      <c r="V29" s="221"/>
      <c r="W29" s="6" t="s">
        <v>34</v>
      </c>
      <c r="X29" s="7"/>
      <c r="Y29" s="7"/>
      <c r="AP29" s="236"/>
      <c r="AQ29" s="221"/>
    </row>
    <row r="30" spans="1:43" x14ac:dyDescent="0.45">
      <c r="A30" s="222"/>
      <c r="B30" s="7" t="s">
        <v>35</v>
      </c>
      <c r="C30" s="7">
        <v>48</v>
      </c>
      <c r="D30" s="7">
        <v>48</v>
      </c>
      <c r="U30" s="236"/>
      <c r="V30" s="221"/>
      <c r="W30" s="6" t="s">
        <v>35</v>
      </c>
      <c r="X30" s="7">
        <v>32</v>
      </c>
      <c r="Y30" s="7">
        <v>32</v>
      </c>
      <c r="AP30" s="236"/>
      <c r="AQ30" s="221"/>
    </row>
    <row r="31" spans="1:43" ht="14.65" thickBot="1" x14ac:dyDescent="0.5">
      <c r="A31" s="238"/>
      <c r="B31" s="188" t="s">
        <v>36</v>
      </c>
      <c r="C31" s="188">
        <v>24</v>
      </c>
      <c r="D31" s="188">
        <v>25</v>
      </c>
      <c r="E31" s="203"/>
      <c r="F31" s="203"/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203"/>
      <c r="T31" s="203"/>
      <c r="U31" s="239"/>
      <c r="V31" s="221"/>
      <c r="W31" s="245" t="s">
        <v>36</v>
      </c>
      <c r="X31" s="188">
        <v>18</v>
      </c>
      <c r="Y31" s="188">
        <v>18</v>
      </c>
      <c r="Z31" s="203"/>
      <c r="AA31" s="203"/>
      <c r="AB31" s="203"/>
      <c r="AC31" s="203"/>
      <c r="AD31" s="203"/>
      <c r="AE31" s="203"/>
      <c r="AF31" s="203"/>
      <c r="AG31" s="203"/>
      <c r="AH31" s="203"/>
      <c r="AI31" s="203"/>
      <c r="AJ31" s="203"/>
      <c r="AK31" s="203"/>
      <c r="AL31" s="203"/>
      <c r="AM31" s="203"/>
      <c r="AN31" s="203"/>
      <c r="AO31" s="203"/>
      <c r="AP31" s="239"/>
      <c r="AQ31" s="221"/>
    </row>
    <row r="43" spans="14:17" x14ac:dyDescent="0.45">
      <c r="N43" s="201"/>
      <c r="O43" s="201"/>
      <c r="P43" s="201"/>
      <c r="Q43" s="201"/>
    </row>
    <row r="44" spans="14:17" x14ac:dyDescent="0.45">
      <c r="N44" s="201"/>
      <c r="O44" s="201"/>
      <c r="P44" s="201"/>
      <c r="Q44" s="201"/>
    </row>
    <row r="45" spans="14:17" x14ac:dyDescent="0.45">
      <c r="N45" s="201"/>
      <c r="O45" s="201"/>
      <c r="P45" s="201"/>
      <c r="Q45" s="201"/>
    </row>
    <row r="46" spans="14:17" x14ac:dyDescent="0.45">
      <c r="N46" s="201"/>
      <c r="O46" s="201"/>
      <c r="P46" s="201"/>
      <c r="Q46" s="201"/>
    </row>
    <row r="47" spans="14:17" x14ac:dyDescent="0.45">
      <c r="N47" s="201"/>
      <c r="O47" s="201"/>
      <c r="P47" s="201"/>
      <c r="Q47" s="201"/>
    </row>
    <row r="48" spans="14:17" x14ac:dyDescent="0.45">
      <c r="N48" s="201"/>
      <c r="O48" s="201"/>
      <c r="P48" s="201"/>
      <c r="Q48" s="201"/>
    </row>
    <row r="49" spans="14:17" x14ac:dyDescent="0.45">
      <c r="N49" s="202"/>
      <c r="O49" s="202"/>
      <c r="P49" s="202"/>
      <c r="Q49" s="202"/>
    </row>
    <row r="50" spans="14:17" x14ac:dyDescent="0.45">
      <c r="N50" s="201"/>
      <c r="O50" s="201"/>
      <c r="P50" s="201"/>
      <c r="Q50" s="201"/>
    </row>
    <row r="51" spans="14:17" x14ac:dyDescent="0.45">
      <c r="N51" s="201"/>
      <c r="O51" s="201"/>
      <c r="P51" s="201"/>
      <c r="Q51" s="201"/>
    </row>
    <row r="52" spans="14:17" x14ac:dyDescent="0.45">
      <c r="N52" s="202"/>
      <c r="O52" s="202"/>
      <c r="P52" s="202"/>
      <c r="Q52" s="202"/>
    </row>
    <row r="53" spans="14:17" x14ac:dyDescent="0.45">
      <c r="N53" s="201"/>
      <c r="O53" s="201"/>
      <c r="P53" s="201"/>
      <c r="Q53" s="201"/>
    </row>
    <row r="54" spans="14:17" x14ac:dyDescent="0.45">
      <c r="N54" s="201"/>
      <c r="O54" s="201"/>
      <c r="P54" s="201"/>
      <c r="Q54" s="201"/>
    </row>
    <row r="55" spans="14:17" x14ac:dyDescent="0.45">
      <c r="N55" s="201"/>
      <c r="O55" s="201"/>
      <c r="P55" s="201"/>
      <c r="Q55" s="201"/>
    </row>
    <row r="56" spans="14:17" x14ac:dyDescent="0.45">
      <c r="N56" s="201"/>
      <c r="O56" s="201"/>
      <c r="P56" s="201"/>
      <c r="Q56" s="201"/>
    </row>
  </sheetData>
  <mergeCells count="8">
    <mergeCell ref="B1:U1"/>
    <mergeCell ref="W1:AP1"/>
    <mergeCell ref="W3:W11"/>
    <mergeCell ref="Y2:AH2"/>
    <mergeCell ref="AI2:AP2"/>
    <mergeCell ref="N2:U2"/>
    <mergeCell ref="D2:M2"/>
    <mergeCell ref="B3:B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FE595-786D-4858-99D5-44CEF969105D}">
  <dimension ref="A1:D19"/>
  <sheetViews>
    <sheetView tabSelected="1" workbookViewId="0">
      <selection activeCell="M39" sqref="M39"/>
    </sheetView>
  </sheetViews>
  <sheetFormatPr defaultRowHeight="14.25" x14ac:dyDescent="0.45"/>
  <cols>
    <col min="1" max="1" width="30.19921875" style="4" bestFit="1" customWidth="1"/>
  </cols>
  <sheetData>
    <row r="1" spans="1:4" ht="14.65" thickBot="1" x14ac:dyDescent="0.5"/>
    <row r="2" spans="1:4" ht="14.65" thickBot="1" x14ac:dyDescent="0.5">
      <c r="A2" s="256"/>
      <c r="B2" s="311" t="s">
        <v>59</v>
      </c>
      <c r="C2" s="312"/>
      <c r="D2" s="313"/>
    </row>
    <row r="3" spans="1:4" x14ac:dyDescent="0.45">
      <c r="A3" s="257" t="s">
        <v>242</v>
      </c>
      <c r="B3" s="247" t="s">
        <v>241</v>
      </c>
      <c r="C3" s="248" t="s">
        <v>94</v>
      </c>
      <c r="D3" s="249" t="s">
        <v>60</v>
      </c>
    </row>
    <row r="4" spans="1:4" x14ac:dyDescent="0.45">
      <c r="A4" s="256"/>
      <c r="B4" s="250">
        <v>1.3463700000000001</v>
      </c>
      <c r="C4" s="251">
        <v>1.7309319999999999</v>
      </c>
      <c r="D4" s="204">
        <v>5.4009999999999998</v>
      </c>
    </row>
    <row r="5" spans="1:4" x14ac:dyDescent="0.45">
      <c r="A5" s="256"/>
      <c r="B5" s="250">
        <v>0.74799000000000004</v>
      </c>
      <c r="C5" s="251">
        <v>0.96738100000000005</v>
      </c>
      <c r="D5" s="204">
        <v>7.4560000000000004</v>
      </c>
    </row>
    <row r="6" spans="1:4" x14ac:dyDescent="0.45">
      <c r="A6" s="256"/>
      <c r="B6" s="250">
        <v>0.81369000000000002</v>
      </c>
      <c r="C6" s="251">
        <v>1.641767</v>
      </c>
      <c r="D6" s="204">
        <v>5.798</v>
      </c>
    </row>
    <row r="7" spans="1:4" x14ac:dyDescent="0.45">
      <c r="A7" s="256"/>
      <c r="B7" s="250">
        <v>1.3610500000000001</v>
      </c>
      <c r="C7" s="251">
        <v>2.1333929999999999</v>
      </c>
      <c r="D7" s="204">
        <v>2.6709999999999998</v>
      </c>
    </row>
    <row r="8" spans="1:4" x14ac:dyDescent="0.45">
      <c r="A8" s="256"/>
      <c r="B8" s="250">
        <v>1.30531</v>
      </c>
      <c r="C8" s="251"/>
      <c r="D8" s="204">
        <v>1.5649999999999999</v>
      </c>
    </row>
    <row r="9" spans="1:4" x14ac:dyDescent="0.45">
      <c r="A9" s="256"/>
      <c r="B9" s="250">
        <v>1.0498099999999999</v>
      </c>
      <c r="C9" s="251"/>
      <c r="D9" s="204">
        <v>3.0489999999999999</v>
      </c>
    </row>
    <row r="10" spans="1:4" ht="14.65" thickBot="1" x14ac:dyDescent="0.5">
      <c r="A10" s="256"/>
      <c r="B10" s="252"/>
      <c r="C10" s="253"/>
      <c r="D10" s="254">
        <v>3.5579999999999998</v>
      </c>
    </row>
    <row r="11" spans="1:4" x14ac:dyDescent="0.45">
      <c r="A11" s="256"/>
      <c r="B11" s="244"/>
      <c r="C11" s="244"/>
      <c r="D11" s="244"/>
    </row>
    <row r="12" spans="1:4" x14ac:dyDescent="0.45">
      <c r="A12" s="258" t="s">
        <v>243</v>
      </c>
      <c r="B12" s="201"/>
      <c r="C12" s="201"/>
      <c r="D12" s="201"/>
    </row>
    <row r="13" spans="1:4" x14ac:dyDescent="0.45">
      <c r="A13" s="258" t="s">
        <v>48</v>
      </c>
      <c r="B13" s="201">
        <v>11</v>
      </c>
      <c r="C13" s="201">
        <v>8</v>
      </c>
      <c r="D13" s="201">
        <v>28</v>
      </c>
    </row>
    <row r="14" spans="1:4" x14ac:dyDescent="0.45">
      <c r="A14" s="258" t="s">
        <v>244</v>
      </c>
      <c r="B14" s="201">
        <v>16</v>
      </c>
      <c r="C14" s="201">
        <v>9</v>
      </c>
      <c r="D14" s="201">
        <v>28</v>
      </c>
    </row>
    <row r="15" spans="1:4" x14ac:dyDescent="0.45">
      <c r="A15" s="258" t="s">
        <v>245</v>
      </c>
      <c r="B15" s="201">
        <v>-5</v>
      </c>
      <c r="C15" s="201">
        <v>-1</v>
      </c>
      <c r="D15" s="201">
        <v>0</v>
      </c>
    </row>
    <row r="16" spans="1:4" x14ac:dyDescent="0.45">
      <c r="A16" s="258" t="s">
        <v>4</v>
      </c>
      <c r="B16" s="201">
        <v>0.3125</v>
      </c>
      <c r="C16" s="201">
        <v>0.25</v>
      </c>
      <c r="D16" s="201">
        <v>1.5599999999999999E-2</v>
      </c>
    </row>
    <row r="17" spans="1:4" x14ac:dyDescent="0.45">
      <c r="A17" s="258" t="s">
        <v>246</v>
      </c>
      <c r="B17" s="201" t="s">
        <v>43</v>
      </c>
      <c r="C17" s="201" t="s">
        <v>43</v>
      </c>
      <c r="D17" s="201" t="s">
        <v>43</v>
      </c>
    </row>
    <row r="18" spans="1:4" x14ac:dyDescent="0.45">
      <c r="A18" s="258" t="s">
        <v>5</v>
      </c>
      <c r="B18" s="201" t="s">
        <v>8</v>
      </c>
      <c r="C18" s="201" t="s">
        <v>8</v>
      </c>
      <c r="D18" s="255" t="s">
        <v>6</v>
      </c>
    </row>
    <row r="19" spans="1:4" x14ac:dyDescent="0.45">
      <c r="A19" s="258" t="s">
        <v>9</v>
      </c>
      <c r="B19" s="201" t="s">
        <v>11</v>
      </c>
      <c r="C19" s="201" t="s">
        <v>11</v>
      </c>
      <c r="D19" s="201" t="s">
        <v>10</v>
      </c>
    </row>
  </sheetData>
  <mergeCells count="1"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 3 - Fig S1B</vt:lpstr>
      <vt:lpstr>Fig 3 - Fig S1C</vt:lpstr>
      <vt:lpstr>Fig 3 - Fig S1D-E</vt:lpstr>
      <vt:lpstr>Fig 3 - Fig S1F</vt:lpstr>
      <vt:lpstr>Fig 3 - Fig S1G</vt:lpstr>
      <vt:lpstr>Fig 3 - Fig S1I </vt:lpstr>
      <vt:lpstr>Fig 3 - Fig S1J</vt:lpstr>
      <vt:lpstr>Fig 3 - Fig S1K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</dc:creator>
  <cp:lastModifiedBy>Pedro</cp:lastModifiedBy>
  <dcterms:created xsi:type="dcterms:W3CDTF">2022-11-03T18:46:23Z</dcterms:created>
  <dcterms:modified xsi:type="dcterms:W3CDTF">2023-04-12T11:18:28Z</dcterms:modified>
</cp:coreProperties>
</file>